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936" activeTab="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" sheetId="16" r:id="rId16"/>
    <sheet name="9.1.2. sz. mell" sheetId="17" r:id="rId17"/>
    <sheet name="9.1.3. sz. mell" sheetId="18" r:id="rId18"/>
    <sheet name="9.2. sz. mell" sheetId="19" r:id="rId19"/>
    <sheet name="9.2.1. sz. mell" sheetId="20" r:id="rId20"/>
    <sheet name="9.2.2. sz.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 sz. mell" sheetId="27" r:id="rId27"/>
    <sheet name="9.4.1. sz. mell" sheetId="28" r:id="rId28"/>
    <sheet name="9.4.2. sz. mell" sheetId="29" r:id="rId29"/>
    <sheet name="9.4.3. sz. mell" sheetId="30" r:id="rId30"/>
    <sheet name="9.5. sz. mell" sheetId="31" r:id="rId31"/>
    <sheet name="9.5.1. sz. mell" sheetId="32" r:id="rId32"/>
    <sheet name="9.5.2. sz. mell" sheetId="33" r:id="rId33"/>
    <sheet name="9.5.3. sz. mell" sheetId="34" r:id="rId34"/>
    <sheet name="9.6. sz. mell" sheetId="35" r:id="rId35"/>
    <sheet name="9.6.1. sz. mell" sheetId="36" r:id="rId36"/>
    <sheet name="9.6.2. sz. mell" sheetId="37" r:id="rId37"/>
    <sheet name="9.6.3. sz. mell" sheetId="38" r:id="rId38"/>
    <sheet name="9.7. sz. mell" sheetId="39" r:id="rId39"/>
    <sheet name="9.7.1. sz. mell" sheetId="40" r:id="rId40"/>
    <sheet name="9.7.2. sz. mell" sheetId="41" r:id="rId41"/>
    <sheet name="9.7.3. sz. mell" sheetId="42" r:id="rId42"/>
    <sheet name="10.sz.mell" sheetId="43" r:id="rId43"/>
    <sheet name="1. sz tájékoztató t." sheetId="44" r:id="rId44"/>
    <sheet name="2. sz tájékoztató t" sheetId="45" r:id="rId45"/>
    <sheet name="3. sz tájékoztató t." sheetId="46" r:id="rId46"/>
    <sheet name="4.sz tájékoztató t." sheetId="47" r:id="rId47"/>
    <sheet name="5.sz tájékoztató t." sheetId="48" r:id="rId48"/>
    <sheet name="6.sz tájékoztató t." sheetId="49" r:id="rId49"/>
    <sheet name="7. sz tájékoztató t." sheetId="50" r:id="rId50"/>
  </sheets>
  <definedNames>
    <definedName name="_xlfn.IFERROR" hidden="1">#NAME?</definedName>
    <definedName name="_xlnm.Print_Titles" localSheetId="14">'9.1. sz. mell'!$1:$8</definedName>
    <definedName name="_xlnm.Print_Titles" localSheetId="15">'9.1.1. sz. mell'!$1:$8</definedName>
    <definedName name="_xlnm.Print_Titles" localSheetId="16">'9.1.2. sz. mell'!$1:$8</definedName>
    <definedName name="_xlnm.Print_Titles" localSheetId="17">'9.1.3. sz. mell'!$1:$8</definedName>
    <definedName name="_xlnm.Print_Titles" localSheetId="18">'9.2. sz. mell'!$1:$7</definedName>
    <definedName name="_xlnm.Print_Titles" localSheetId="19">'9.2.1. sz. mell'!$1:$7</definedName>
    <definedName name="_xlnm.Print_Titles" localSheetId="20">'9.2.2. sz. mell'!$1:$7</definedName>
    <definedName name="_xlnm.Print_Titles" localSheetId="21">'9.2.3. sz. mell'!$1:$7</definedName>
    <definedName name="_xlnm.Print_Titles" localSheetId="22">'9.3. sz. mell'!$1:$7</definedName>
    <definedName name="_xlnm.Print_Titles" localSheetId="23">'9.3.1. sz. mell'!$1:$7</definedName>
    <definedName name="_xlnm.Print_Titles" localSheetId="24">'9.3.2. sz. mell'!$1:$7</definedName>
    <definedName name="_xlnm.Print_Titles" localSheetId="25">'9.3.3. sz. mell'!$1:$7</definedName>
    <definedName name="_xlnm.Print_Area" localSheetId="43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49">'7. sz tájékoztató t.'!$A$1:$E$37</definedName>
  </definedNames>
  <calcPr fullCalcOnLoad="1"/>
</workbook>
</file>

<file path=xl/sharedStrings.xml><?xml version="1.0" encoding="utf-8"?>
<sst xmlns="http://schemas.openxmlformats.org/spreadsheetml/2006/main" count="6053" uniqueCount="651">
  <si>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</si>
  <si>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</si>
  <si>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</si>
  <si>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</si>
  <si>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</si>
  <si>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</si>
  <si>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</si>
  <si>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</si>
  <si>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</si>
  <si>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</si>
  <si>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</si>
  <si>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</si>
  <si>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</si>
  <si>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</si>
  <si>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</si>
  <si>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</si>
  <si>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</si>
  <si>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</si>
  <si>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</si>
  <si>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</si>
  <si>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</si>
  <si>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</si>
  <si>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</si>
  <si>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</si>
  <si>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</si>
  <si>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</si>
  <si>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</si>
  <si>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</si>
  <si>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</si>
  <si>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</si>
  <si>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</si>
  <si>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</si>
  <si>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</si>
  <si>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</si>
  <si>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</si>
  <si>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</si>
  <si>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</si>
  <si>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</si>
  <si>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</si>
  <si>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</si>
  <si>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</si>
  <si>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</si>
  <si>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</si>
  <si>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</si>
  <si>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</si>
  <si>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</si>
  <si>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</si>
  <si>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</si>
  <si>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</si>
  <si>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</si>
  <si>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</si>
  <si>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</si>
  <si>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</si>
  <si>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</si>
  <si>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</si>
  <si>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</si>
  <si>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</si>
  <si>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</si>
  <si>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</si>
  <si>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</si>
  <si>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</si>
  <si>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</si>
  <si>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</si>
  <si>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</si>
  <si>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</si>
  <si>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</si>
  <si>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</si>
  <si>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</si>
  <si>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</si>
  <si>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</si>
  <si>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</si>
  <si>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</si>
  <si>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</si>
  <si>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</si>
  <si>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</si>
  <si>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</si>
  <si>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</si>
  <si>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</si>
  <si>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</si>
  <si>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</si>
  <si>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</si>
  <si>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</si>
  <si>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</si>
  <si>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</si>
  <si>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</si>
  <si>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</si>
  <si>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</si>
  <si>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</si>
  <si>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</si>
  <si>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</si>
  <si>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</si>
  <si>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</si>
  <si>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</si>
  <si>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</si>
  <si>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</si>
  <si>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</si>
  <si>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</si>
  <si>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</si>
  <si>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</si>
  <si>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</si>
  <si>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</si>
  <si>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</si>
  <si>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</si>
  <si>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</si>
  <si>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</si>
  <si>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</si>
  <si>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</si>
  <si>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</si>
  <si>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</si>
  <si>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</si>
  <si>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</si>
  <si>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</si>
  <si>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</si>
  <si>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</si>
  <si>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</si>
  <si>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</si>
  <si>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</si>
  <si>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</si>
  <si>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</si>
  <si>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</si>
  <si>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</si>
  <si>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</si>
  <si>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</si>
  <si>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</si>
  <si>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</si>
  <si>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</si>
  <si>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</si>
  <si>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</si>
  <si>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</si>
  <si>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</si>
  <si>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</si>
  <si>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</si>
  <si>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</si>
  <si>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</si>
  <si>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</si>
  <si>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</si>
  <si>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</si>
  <si>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</si>
  <si>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</si>
  <si>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</si>
  <si>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</si>
  <si>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</si>
  <si>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</si>
  <si>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</si>
  <si>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</si>
  <si>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</si>
  <si>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</si>
  <si>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</si>
  <si>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</si>
  <si>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</si>
  <si>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</si>
  <si>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</si>
  <si>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</si>
  <si>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</si>
  <si>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</si>
  <si>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</si>
  <si>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</si>
  <si>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</si>
  <si>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</si>
  <si>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</si>
  <si>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</si>
  <si>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</si>
  <si>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</si>
  <si>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</si>
  <si>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</si>
  <si>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</si>
  <si>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</si>
  <si>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</si>
  <si>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</si>
  <si>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</si>
  <si>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</si>
  <si>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</si>
  <si>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</si>
  <si>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</si>
  <si>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</si>
  <si>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</si>
  <si>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</si>
  <si>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</si>
  <si>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</si>
  <si>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</si>
  <si>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</si>
  <si>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</si>
  <si>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</si>
  <si>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</si>
  <si>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</si>
  <si>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</si>
  <si>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</si>
  <si>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</si>
  <si>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</si>
  <si>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</si>
  <si>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</si>
  <si>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</si>
  <si>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</si>
  <si>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</si>
  <si>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</si>
  <si>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</si>
  <si>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</si>
  <si>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</si>
  <si>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</si>
  <si>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</si>
  <si>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</si>
  <si>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</si>
  <si>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</si>
  <si>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</si>
  <si>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</si>
  <si>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</si>
  <si>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</si>
  <si>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</si>
  <si>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</si>
  <si>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</si>
  <si>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</si>
  <si>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</si>
  <si>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</si>
  <si>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</si>
  <si>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</si>
  <si>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</si>
  <si>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</si>
  <si>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</si>
  <si>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</si>
  <si>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</si>
  <si>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</si>
  <si>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</si>
  <si>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</si>
  <si>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</si>
  <si>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</si>
  <si>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</si>
  <si>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</si>
  <si>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</si>
  <si>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</si>
  <si>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</si>
  <si>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</si>
  <si>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</si>
  <si>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</si>
  <si>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</si>
  <si>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</si>
  <si>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</si>
  <si>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</si>
  <si>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</si>
  <si>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</si>
  <si>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</si>
  <si>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</si>
  <si>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</si>
  <si>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</si>
  <si>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</si>
  <si>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</si>
  <si>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</si>
  <si>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</si>
  <si>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</si>
  <si>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</si>
  <si>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</si>
  <si>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</si>
  <si>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</si>
  <si>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</si>
  <si>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</si>
  <si>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</si>
  <si>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</si>
  <si>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</si>
  <si>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</si>
  <si>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</si>
  <si>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</si>
  <si>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</si>
  <si>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</si>
  <si>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</si>
  <si>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</si>
  <si>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</si>
  <si>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</si>
  <si>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</si>
  <si>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</si>
  <si>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</si>
  <si>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</si>
  <si>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</si>
  <si>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</si>
  <si>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</si>
  <si>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</si>
  <si>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</si>
  <si>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</si>
  <si>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</si>
  <si>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</si>
  <si>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</si>
  <si>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</si>
  <si>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</si>
  <si>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</si>
  <si>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</si>
  <si>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</si>
  <si>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</si>
  <si>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</si>
  <si>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</si>
  <si>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</si>
  <si>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</si>
  <si>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</si>
  <si>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</si>
  <si>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</si>
  <si>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</si>
  <si>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</si>
  <si>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</si>
  <si>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</si>
  <si>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</si>
  <si>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</si>
  <si>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</si>
  <si>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</si>
  <si>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</si>
  <si>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</si>
  <si>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</si>
  <si>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</si>
  <si>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</si>
  <si>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</si>
  <si>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</si>
  <si>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</si>
  <si>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</si>
  <si>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</si>
  <si>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</si>
  <si>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</si>
  <si>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</si>
  <si>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</si>
  <si>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</si>
  <si>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</si>
  <si>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</si>
  <si>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</si>
  <si>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</si>
  <si>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</si>
  <si>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</si>
  <si>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</si>
  <si>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</si>
  <si>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</si>
  <si>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</si>
  <si>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</si>
  <si>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</si>
  <si>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</si>
  <si>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</si>
  <si>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</si>
  <si>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</si>
  <si>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</si>
  <si>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</si>
  <si>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</si>
  <si>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</si>
  <si>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</si>
  <si>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</si>
  <si>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</si>
  <si>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</si>
  <si>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</si>
  <si>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</si>
  <si>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</si>
  <si>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</si>
  <si>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</si>
  <si>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</si>
  <si>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</si>
  <si>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</si>
  <si>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</si>
  <si>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</si>
  <si>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</si>
  <si>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</si>
  <si>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</si>
  <si>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</si>
  <si>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</si>
  <si>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</si>
  <si>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</si>
  <si>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</si>
  <si>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</si>
  <si>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</si>
  <si>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</si>
  <si>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</si>
  <si>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</si>
  <si>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</si>
  <si>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</si>
  <si>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</si>
  <si>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</si>
  <si>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</si>
  <si>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</si>
  <si>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</si>
  <si>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</si>
  <si>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</si>
  <si>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</si>
  <si>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</si>
  <si>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</si>
  <si>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</si>
  <si>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</si>
  <si>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</si>
  <si>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</si>
  <si>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</si>
  <si>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</si>
  <si>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</si>
  <si>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</si>
  <si>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</si>
  <si>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</si>
  <si>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</si>
  <si>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</si>
  <si>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</si>
  <si>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</si>
  <si>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</si>
  <si>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</si>
  <si>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</si>
  <si>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</si>
  <si>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</si>
  <si>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</si>
  <si>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</si>
  <si>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</si>
  <si>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</si>
  <si>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</si>
  <si>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</si>
  <si>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</si>
  <si>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</si>
  <si>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</si>
  <si>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</si>
  <si>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</si>
  <si>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</si>
  <si>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</si>
  <si>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</si>
  <si>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</si>
  <si>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</si>
  <si>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</si>
  <si>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</si>
  <si>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</si>
  <si>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</si>
  <si>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</si>
  <si>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</si>
  <si>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</si>
  <si>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</si>
  <si>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</si>
  <si>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</si>
  <si>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</si>
  <si>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</si>
  <si>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</si>
  <si>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</si>
  <si>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</si>
  <si>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</si>
  <si>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</si>
  <si>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</si>
  <si>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</si>
  <si>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</si>
  <si>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</si>
  <si>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</si>
  <si>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</si>
  <si>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</si>
  <si>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</si>
  <si>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</si>
  <si>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</si>
  <si>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</si>
  <si>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</si>
  <si>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</si>
  <si>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</si>
  <si>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</si>
  <si>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</si>
  <si>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</si>
  <si>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</si>
  <si>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</si>
  <si>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</si>
  <si>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</si>
  <si>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</si>
  <si>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</si>
  <si>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</si>
  <si>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</si>
  <si>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</si>
  <si>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</si>
  <si>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</si>
  <si>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</si>
  <si>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</si>
  <si>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</si>
  <si>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</si>
  <si>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</si>
  <si>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</si>
  <si>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</si>
  <si>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</si>
  <si>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</si>
  <si>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</si>
  <si>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</si>
  <si>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</si>
  <si>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</si>
  <si>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</si>
  <si>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</si>
  <si>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</si>
  <si>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</si>
  <si>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</si>
  <si>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</si>
  <si>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</si>
  <si>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</si>
  <si>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</si>
  <si>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</si>
  <si>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</si>
  <si>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</si>
  <si>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</si>
  <si>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</si>
  <si>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</si>
  <si>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</si>
  <si>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</si>
  <si>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</si>
  <si>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</si>
  <si>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</si>
  <si>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</si>
  <si>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</si>
  <si>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</si>
  <si>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</si>
  <si>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</si>
  <si>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</si>
  <si>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</si>
  <si>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</si>
  <si>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</si>
  <si>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</si>
  <si>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</si>
  <si>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</si>
  <si>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</si>
  <si>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</si>
  <si>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</si>
  <si>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</si>
  <si>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</si>
  <si>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</si>
  <si>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</si>
  <si>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</si>
  <si>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</si>
  <si>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</si>
  <si>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</si>
  <si>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</si>
  <si>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</si>
  <si>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</si>
  <si>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</si>
  <si>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</si>
  <si>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</si>
  <si>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</si>
  <si>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</si>
  <si>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</si>
  <si>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</si>
  <si>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</si>
  <si>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</si>
  <si>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</si>
  <si>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</si>
  <si>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</si>
  <si>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</si>
  <si>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</si>
  <si>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</si>
  <si>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</si>
  <si>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</si>
  <si>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</si>
  <si>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</si>
  <si>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</si>
  <si>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</si>
  <si>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</si>
  <si>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</si>
  <si>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</si>
  <si>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</si>
  <si>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</si>
  <si>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</si>
  <si>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</si>
  <si>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</si>
  <si>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</si>
  <si>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</si>
  <si>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</si>
  <si>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</si>
  <si>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</si>
  <si>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</si>
  <si>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</si>
  <si>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</si>
  <si>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</si>
  <si>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</si>
  <si>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</si>
  <si>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</si>
  <si>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</si>
  <si>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</si>
  <si>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</si>
  <si>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</si>
  <si>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</si>
  <si>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</si>
  <si>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</si>
  <si>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</si>
  <si>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</si>
  <si>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</si>
  <si>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</si>
  <si>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</si>
  <si>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</si>
  <si>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</si>
  <si>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</si>
  <si>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</si>
  <si>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</si>
  <si>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</si>
  <si>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</si>
  <si>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</si>
  <si>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</si>
  <si>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</si>
  <si>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Alsózsolca Város Önkormányzata</t>
  </si>
  <si>
    <t>Alsózsolcai Polgármesteri Hivatal</t>
  </si>
  <si>
    <t>Alsózsolcai Városüzemeltetés</t>
  </si>
  <si>
    <t>Alsózsolcai 2. sz. Óvoda</t>
  </si>
  <si>
    <t>05</t>
  </si>
  <si>
    <t>Fekete István Óvoda és Bölcsőde</t>
  </si>
  <si>
    <t>Alsózsolcai Közösségi Ház és Könyvtár</t>
  </si>
  <si>
    <t>06</t>
  </si>
  <si>
    <t>07</t>
  </si>
  <si>
    <t>Alsózsolcai Gondozási Központ</t>
  </si>
  <si>
    <t>Alsózsolca Város Önkormányzata adósságot keletkeztető ügyletekből és kezességvállalásokból fennálló kötelezettségei</t>
  </si>
  <si>
    <t>Alsózsolca Város Önkormányzata saját bevételeinek részletezése az adósságot keletkeztető ügyletből származó tárgyévi fizetési kötelezettség megállapításához</t>
  </si>
  <si>
    <t>Nagy teljesítményű akku töltő</t>
  </si>
  <si>
    <t>2017</t>
  </si>
  <si>
    <t>Nagykonyhai sütő</t>
  </si>
  <si>
    <t>Konyha klíma pótlása</t>
  </si>
  <si>
    <t>Konyha 2 db kis hűtő</t>
  </si>
  <si>
    <t>Konyha tálak, szállító eszközök, evőeszközök, főző edények</t>
  </si>
  <si>
    <t>Temető kamera</t>
  </si>
  <si>
    <t>Temető emlékfal</t>
  </si>
  <si>
    <t>Hivatal informatikai eszközök</t>
  </si>
  <si>
    <t>2. Óvoda udvari játékok</t>
  </si>
  <si>
    <t>Fekete István Óvoda udvari játékkomplexum</t>
  </si>
  <si>
    <t>Fekete István Óvoda 6 db porszívó</t>
  </si>
  <si>
    <t>Közösségi Ház projektor+mutató pálca</t>
  </si>
  <si>
    <t>Közösségi Ház lámpa 2 db</t>
  </si>
  <si>
    <t>Közösségi Ház fejhallgató</t>
  </si>
  <si>
    <t>Közösségi Ház hangtechnikai berendezés</t>
  </si>
  <si>
    <t>Közösségi Ház kávéfőző</t>
  </si>
  <si>
    <t>Közösségi Ház gázzsámoly</t>
  </si>
  <si>
    <t>Közösségi Ház nagy fazék 2 db</t>
  </si>
  <si>
    <t>Sportcsarnok porszívó 1 db</t>
  </si>
  <si>
    <t>Sportcsarnok alulétra 1 db</t>
  </si>
  <si>
    <t>Sportcsarnok szennyfogó szőnyeg</t>
  </si>
  <si>
    <t>Sportcsarnok védőháló kapu mögé 60 m2</t>
  </si>
  <si>
    <t>Gondozási Központ 1 db mosógép</t>
  </si>
  <si>
    <t>Családsegítő 1 db számítógép</t>
  </si>
  <si>
    <t>Fizikoterápia gyógytornász eszköz vásárlás</t>
  </si>
  <si>
    <t>Személygépjármű beszerzés</t>
  </si>
  <si>
    <t>2. telephely kis tároló kialakítás</t>
  </si>
  <si>
    <t>2. telephely garázs telepítés</t>
  </si>
  <si>
    <t>Gyalogátkelőhelyek létesítése</t>
  </si>
  <si>
    <t>Gyalogátkelőhelyek megvilágítása villanyoszlop 10 db</t>
  </si>
  <si>
    <t>Fekete István Óvoda tornaterem ablak csere 5 db</t>
  </si>
  <si>
    <t>Közösségi Ház ajtó csere 2 db</t>
  </si>
  <si>
    <t>Közösségi Ház kamera 2 db</t>
  </si>
  <si>
    <t>Sportcsarnok előtető építés</t>
  </si>
  <si>
    <t>2. telephely vizesblokk felújítás</t>
  </si>
  <si>
    <t>Út felújítás</t>
  </si>
  <si>
    <t>Tájház két épület közötti tároló építése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</si>
  <si>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</si>
  <si>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</si>
  <si>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</si>
  <si>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</si>
  <si>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</si>
  <si>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</si>
  <si>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</si>
  <si>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</si>
  <si>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</si>
  <si>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</si>
  <si>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</si>
  <si>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</si>
  <si>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</si>
  <si>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</si>
  <si>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támogatása</t>
  </si>
  <si>
    <t>A finanszírozás szempontjából elismert dolgozók bértámogatása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</si>
  <si>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</si>
  <si>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</si>
  <si>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</si>
  <si>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Ingatlan beszerzés /Petőfi u./</t>
  </si>
  <si>
    <t>Egyéb kedvezmény (térítési íj kompenzáció)</t>
  </si>
  <si>
    <t>Talajterhelési díj mentesség</t>
  </si>
  <si>
    <t>V. Működési célú költségvetési támogatások és kiegészítő támogatások</t>
  </si>
  <si>
    <t>Előző évről áthúzódó bérkompenzáció támogatása</t>
  </si>
  <si>
    <t>2. tájékoztató tábla  3/2017. (II.2.)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</si>
</sst>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5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22" fillId="0" borderId="44" xfId="0" applyNumberFormat="1" applyFont="1" applyBorder="1" applyAlignment="1" applyProtection="1">
      <alignment horizontal="right" vertical="center" wrapText="1" indent="1"/>
      <protection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5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0" fontId="22" fillId="0" borderId="40" xfId="0" applyFont="1" applyFill="1" applyBorder="1" applyAlignment="1" applyProtection="1">
      <alignment horizontal="left" vertical="center" wrapText="1"/>
      <protection locked="0"/>
    </xf>
    <xf numFmtId="0" fontId="36" fillId="0" borderId="40" xfId="0" applyFont="1" applyFill="1" applyBorder="1" applyAlignment="1" applyProtection="1">
      <alignment horizontal="left" vertical="center" wrapText="1"/>
      <protection locked="0"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29" t="s">
        <v>151</v>
      </c>
    </row>
    <row r="4" spans="1:2" ht="12.75">
      <c r="A4" s="138"/>
      <c r="B4" s="138"/>
    </row>
    <row r="5" spans="1:2" s="150" customFormat="1" ht="15.75">
      <c r="A5" s="88" t="s">
        <v>573</v>
      </c>
      <c r="B5" s="149"/>
    </row>
    <row r="6" spans="1:2" ht="12.75">
      <c r="A6" s="138"/>
      <c r="B6" s="138"/>
    </row>
    <row r="7" spans="1:2" ht="12.75">
      <c r="A7" s="138" t="s">
        <v>550</v>
      </c>
      <c r="B7" s="138" t="s">
        <v>492</v>
      </c>
    </row>
    <row r="8" spans="1:2" ht="12.75">
      <c r="A8" s="138" t="s">
        <v>551</v>
      </c>
      <c r="B8" s="138" t="s">
        <v>493</v>
      </c>
    </row>
    <row r="9" spans="1:2" ht="12.75">
      <c r="A9" s="138" t="s">
        <v>552</v>
      </c>
      <c r="B9" s="138" t="s">
        <v>494</v>
      </c>
    </row>
    <row r="10" spans="1:2" ht="12.75">
      <c r="A10" s="138"/>
      <c r="B10" s="138"/>
    </row>
    <row r="11" spans="1:2" ht="12.75">
      <c r="A11" s="138"/>
      <c r="B11" s="138"/>
    </row>
    <row r="12" spans="1:2" s="150" customFormat="1" ht="15.75">
      <c r="A12" s="88" t="str">
        <f>+CONCATENATE(LEFT(A5,4),". évi előirányzat KIADÁSOK")</f>
        <v>2017. évi előirányzat KIADÁSOK</v>
      </c>
      <c r="B12" s="149"/>
    </row>
    <row r="13" spans="1:2" ht="12.75">
      <c r="A13" s="138"/>
      <c r="B13" s="138"/>
    </row>
    <row r="14" spans="1:2" ht="12.75">
      <c r="A14" s="138" t="s">
        <v>553</v>
      </c>
      <c r="B14" s="138" t="s">
        <v>495</v>
      </c>
    </row>
    <row r="15" spans="1:2" ht="12.75">
      <c r="A15" s="138" t="s">
        <v>554</v>
      </c>
      <c r="B15" s="138" t="s">
        <v>496</v>
      </c>
    </row>
    <row r="16" spans="1:2" ht="12.75">
      <c r="A16" s="138" t="s">
        <v>555</v>
      </c>
      <c r="B16" s="138" t="s">
        <v>497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D14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2" customWidth="1"/>
    <col min="2" max="2" width="68.625" style="152" customWidth="1"/>
    <col min="3" max="3" width="19.50390625" style="152" customWidth="1"/>
    <col min="4" max="16384" width="9.375" style="152" customWidth="1"/>
  </cols>
  <sheetData>
    <row r="3" spans="1:3" ht="33" customHeight="1">
      <c r="A3" s="602" t="s">
        <v>587</v>
      </c>
      <c r="B3" s="602"/>
      <c r="C3" s="602"/>
    </row>
    <row r="4" spans="1:4" ht="15.75" customHeight="1" thickBot="1">
      <c r="A4" s="153"/>
      <c r="B4" s="153"/>
      <c r="C4" s="162" t="str">
        <f>'2.2.sz.mell  '!E2</f>
        <v>Forintban!</v>
      </c>
      <c r="D4" s="159"/>
    </row>
    <row r="5" spans="1:3" ht="26.25" customHeight="1" thickBot="1">
      <c r="A5" s="178" t="s">
        <v>17</v>
      </c>
      <c r="B5" s="179" t="s">
        <v>196</v>
      </c>
      <c r="C5" s="180" t="str">
        <f>+'1.1.sz.mell.'!C3</f>
        <v>2017. évi előirányzat</v>
      </c>
    </row>
    <row r="6" spans="1:3" ht="15.75" thickBot="1">
      <c r="A6" s="181"/>
      <c r="B6" s="527" t="s">
        <v>498</v>
      </c>
      <c r="C6" s="528" t="s">
        <v>499</v>
      </c>
    </row>
    <row r="7" spans="1:3" ht="15">
      <c r="A7" s="182" t="s">
        <v>19</v>
      </c>
      <c r="B7" s="367" t="s">
        <v>508</v>
      </c>
      <c r="C7" s="364">
        <f>'1.1.sz.mell.'!C27+'1.1.sz.mell.'!C28+'1.1.sz.mell.'!C29+'1.1.sz.mell.'!C31+'1.1.sz.mell.'!C32</f>
        <v>278000000</v>
      </c>
    </row>
    <row r="8" spans="1:3" ht="24.75">
      <c r="A8" s="183" t="s">
        <v>20</v>
      </c>
      <c r="B8" s="403" t="s">
        <v>249</v>
      </c>
      <c r="C8" s="365"/>
    </row>
    <row r="9" spans="1:3" ht="15">
      <c r="A9" s="183" t="s">
        <v>21</v>
      </c>
      <c r="B9" s="404" t="s">
        <v>509</v>
      </c>
      <c r="C9" s="365"/>
    </row>
    <row r="10" spans="1:3" ht="24.75">
      <c r="A10" s="183" t="s">
        <v>22</v>
      </c>
      <c r="B10" s="404" t="s">
        <v>251</v>
      </c>
      <c r="C10" s="365"/>
    </row>
    <row r="11" spans="1:3" ht="15">
      <c r="A11" s="184" t="s">
        <v>23</v>
      </c>
      <c r="B11" s="404" t="s">
        <v>250</v>
      </c>
      <c r="C11" s="366">
        <f>'1.1.sz.mell.'!C33+'1.1.sz.mell.'!C30</f>
        <v>1500000</v>
      </c>
    </row>
    <row r="12" spans="1:3" ht="15.75" thickBot="1">
      <c r="A12" s="183" t="s">
        <v>24</v>
      </c>
      <c r="B12" s="405" t="s">
        <v>510</v>
      </c>
      <c r="C12" s="365"/>
    </row>
    <row r="13" spans="1:3" ht="15.75" thickBot="1">
      <c r="A13" s="611" t="s">
        <v>199</v>
      </c>
      <c r="B13" s="612"/>
      <c r="C13" s="185">
        <f>SUM(C7:C12)</f>
        <v>279500000</v>
      </c>
    </row>
    <row r="14" spans="1:3" ht="23.25" customHeight="1">
      <c r="A14" s="613" t="s">
        <v>227</v>
      </c>
      <c r="B14" s="613"/>
      <c r="C14" s="613"/>
    </row>
  </sheetData>
  <sheetProtection sheet="1" objects="1" scenarios="1" selectLockedCells="1" selectUnlockedCells="1"/>
  <mergeCells count="3">
    <mergeCell ref="A3:C3"/>
    <mergeCell ref="A13:B13"/>
    <mergeCell ref="A14:C1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2"/>
  <headerFooter alignWithMargins="0">
    <oddHeader>&amp;L&amp;G&amp;R&amp;"Times New Roman CE,Félkövér dőlt"&amp;11 4. melléklet a 3/2017. (II.2.) önkormányzati rendelethez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D10"/>
  <sheetViews>
    <sheetView zoomScale="120" zoomScaleNormal="120" workbookViewId="0" topLeftCell="A1">
      <selection activeCell="B13" sqref="B13"/>
    </sheetView>
  </sheetViews>
  <sheetFormatPr defaultColWidth="9.00390625" defaultRowHeight="12.75"/>
  <cols>
    <col min="1" max="1" width="5.625" style="152" customWidth="1"/>
    <col min="2" max="2" width="66.875" style="152" customWidth="1"/>
    <col min="3" max="3" width="27.00390625" style="152" customWidth="1"/>
    <col min="4" max="16384" width="9.375" style="152" customWidth="1"/>
  </cols>
  <sheetData>
    <row r="3" spans="1:3" ht="33" customHeight="1">
      <c r="A3" s="602" t="str">
        <f>+CONCATENATE("Alsózsolca Város Önkormányzata ",CONCATENATE(LEFT(ÖSSZEFÜGGÉSEK!A5,4),". évi adósságot keletkeztető fejlesztési céljai"))</f>
        <v>Alsózsolca Város Önkormányzata 2017. évi adósságot keletkeztető fejlesztési céljai</v>
      </c>
      <c r="B3" s="602"/>
      <c r="C3" s="602"/>
    </row>
    <row r="4" spans="1:4" ht="15.75" customHeight="1" thickBot="1">
      <c r="A4" s="153"/>
      <c r="B4" s="153"/>
      <c r="C4" s="162" t="str">
        <f>'4.sz.mell.'!C4</f>
        <v>Forintban!</v>
      </c>
      <c r="D4" s="159"/>
    </row>
    <row r="5" spans="1:3" ht="26.25" customHeight="1" thickBot="1">
      <c r="A5" s="178" t="s">
        <v>17</v>
      </c>
      <c r="B5" s="179" t="s">
        <v>200</v>
      </c>
      <c r="C5" s="180" t="s">
        <v>226</v>
      </c>
    </row>
    <row r="6" spans="1:3" ht="15.75" thickBot="1">
      <c r="A6" s="181"/>
      <c r="B6" s="527" t="s">
        <v>498</v>
      </c>
      <c r="C6" s="528" t="s">
        <v>499</v>
      </c>
    </row>
    <row r="7" spans="1:3" ht="15">
      <c r="A7" s="182" t="s">
        <v>19</v>
      </c>
      <c r="B7" s="189"/>
      <c r="C7" s="186"/>
    </row>
    <row r="8" spans="1:3" ht="15">
      <c r="A8" s="183" t="s">
        <v>20</v>
      </c>
      <c r="B8" s="190"/>
      <c r="C8" s="187"/>
    </row>
    <row r="9" spans="1:3" ht="15.75" thickBot="1">
      <c r="A9" s="184" t="s">
        <v>21</v>
      </c>
      <c r="B9" s="191"/>
      <c r="C9" s="188"/>
    </row>
    <row r="10" spans="1:3" s="488" customFormat="1" ht="17.25" customHeight="1" thickBot="1">
      <c r="A10" s="489" t="s">
        <v>22</v>
      </c>
      <c r="B10" s="133" t="s">
        <v>201</v>
      </c>
      <c r="C10" s="185">
        <f>SUM(C7:C9)</f>
        <v>0</v>
      </c>
    </row>
  </sheetData>
  <sheetProtection sheet="1"/>
  <mergeCells count="1">
    <mergeCell ref="A3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2"/>
  <headerFooter alignWithMargins="0">
    <oddHeader>&amp;L&amp;G&amp;R&amp;"Times New Roman CE,Félkövér dőlt"&amp;11 5. melléklet a 3/2017. (II.2.) önkormányzati rendelethez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194"/>
      <c r="B2" s="56"/>
      <c r="C2" s="56"/>
      <c r="D2" s="56"/>
      <c r="E2" s="56"/>
      <c r="F2" s="52" t="str">
        <f>'5.sz.mell.'!C4</f>
        <v>Forintban!</v>
      </c>
    </row>
    <row r="3" spans="1:6" s="45" customFormat="1" ht="44.25" customHeight="1" thickBot="1">
      <c r="A3" s="195" t="s">
        <v>65</v>
      </c>
      <c r="B3" s="196" t="s">
        <v>66</v>
      </c>
      <c r="C3" s="196" t="s">
        <v>67</v>
      </c>
      <c r="D3" s="196" t="str">
        <f>+CONCATENATE("Felhasználás   ",LEFT(ÖSSZEFÜGGÉSEK!A5,4)-1,". XII. 31-ig")</f>
        <v>Felhasználás   2016. XII. 31-ig</v>
      </c>
      <c r="E3" s="196" t="str">
        <f>+'1.1.sz.mell.'!C3</f>
        <v>2017. évi előirányzat</v>
      </c>
      <c r="F3" s="53" t="str">
        <f>+CONCATENATE(LEFT(ÖSSZEFÜGGÉSEK!A5,4),". utáni szükséglet")</f>
        <v>2017. utáni szükséglet</v>
      </c>
    </row>
    <row r="4" spans="1:6" s="56" customFormat="1" ht="12" customHeight="1" thickBot="1">
      <c r="A4" s="54" t="s">
        <v>498</v>
      </c>
      <c r="B4" s="55" t="s">
        <v>499</v>
      </c>
      <c r="C4" s="55" t="s">
        <v>500</v>
      </c>
      <c r="D4" s="55" t="s">
        <v>502</v>
      </c>
      <c r="E4" s="55" t="s">
        <v>501</v>
      </c>
      <c r="F4" s="531" t="s">
        <v>568</v>
      </c>
    </row>
    <row r="5" spans="1:6" ht="15.75" customHeight="1">
      <c r="A5" s="588" t="s">
        <v>588</v>
      </c>
      <c r="B5" s="25">
        <v>102000</v>
      </c>
      <c r="C5" s="490" t="s">
        <v>589</v>
      </c>
      <c r="D5" s="25">
        <v>0</v>
      </c>
      <c r="E5" s="25">
        <v>102000</v>
      </c>
      <c r="F5" s="57">
        <f aca="true" t="shared" si="0" ref="F5:F32">B5-D5-E5</f>
        <v>0</v>
      </c>
    </row>
    <row r="6" spans="1:6" ht="15.75" customHeight="1">
      <c r="A6" s="588" t="s">
        <v>590</v>
      </c>
      <c r="B6" s="25">
        <v>2540000</v>
      </c>
      <c r="C6" s="490" t="s">
        <v>589</v>
      </c>
      <c r="D6" s="25"/>
      <c r="E6" s="25">
        <v>2540000</v>
      </c>
      <c r="F6" s="57">
        <f t="shared" si="0"/>
        <v>0</v>
      </c>
    </row>
    <row r="7" spans="1:6" ht="15.75" customHeight="1">
      <c r="A7" s="588" t="s">
        <v>591</v>
      </c>
      <c r="B7" s="25">
        <v>229000</v>
      </c>
      <c r="C7" s="490" t="s">
        <v>589</v>
      </c>
      <c r="D7" s="25"/>
      <c r="E7" s="25">
        <v>229000</v>
      </c>
      <c r="F7" s="57">
        <f t="shared" si="0"/>
        <v>0</v>
      </c>
    </row>
    <row r="8" spans="1:6" ht="15.75" customHeight="1">
      <c r="A8" s="590" t="s">
        <v>592</v>
      </c>
      <c r="B8" s="25">
        <v>102000</v>
      </c>
      <c r="C8" s="490" t="s">
        <v>589</v>
      </c>
      <c r="D8" s="25"/>
      <c r="E8" s="25">
        <v>102000</v>
      </c>
      <c r="F8" s="57">
        <f t="shared" si="0"/>
        <v>0</v>
      </c>
    </row>
    <row r="9" spans="1:6" ht="22.5">
      <c r="A9" s="588" t="s">
        <v>593</v>
      </c>
      <c r="B9" s="25">
        <v>1054000</v>
      </c>
      <c r="C9" s="490" t="s">
        <v>589</v>
      </c>
      <c r="D9" s="25"/>
      <c r="E9" s="25">
        <v>1054000</v>
      </c>
      <c r="F9" s="57">
        <f t="shared" si="0"/>
        <v>0</v>
      </c>
    </row>
    <row r="10" spans="1:6" ht="15.75" customHeight="1">
      <c r="A10" s="590" t="s">
        <v>594</v>
      </c>
      <c r="B10" s="25">
        <v>889000</v>
      </c>
      <c r="C10" s="490" t="s">
        <v>589</v>
      </c>
      <c r="D10" s="25"/>
      <c r="E10" s="25">
        <v>889000</v>
      </c>
      <c r="F10" s="57">
        <f t="shared" si="0"/>
        <v>0</v>
      </c>
    </row>
    <row r="11" spans="1:6" ht="15.75" customHeight="1">
      <c r="A11" s="588" t="s">
        <v>595</v>
      </c>
      <c r="B11" s="25">
        <v>64000</v>
      </c>
      <c r="C11" s="490" t="s">
        <v>589</v>
      </c>
      <c r="D11" s="25"/>
      <c r="E11" s="25">
        <v>64000</v>
      </c>
      <c r="F11" s="57">
        <f t="shared" si="0"/>
        <v>0</v>
      </c>
    </row>
    <row r="12" spans="1:6" ht="15.75" customHeight="1">
      <c r="A12" s="588" t="s">
        <v>596</v>
      </c>
      <c r="B12" s="25">
        <v>300000</v>
      </c>
      <c r="C12" s="490" t="s">
        <v>589</v>
      </c>
      <c r="D12" s="25"/>
      <c r="E12" s="25">
        <v>300000</v>
      </c>
      <c r="F12" s="57">
        <f t="shared" si="0"/>
        <v>0</v>
      </c>
    </row>
    <row r="13" spans="1:6" ht="15.75" customHeight="1">
      <c r="A13" s="588" t="s">
        <v>597</v>
      </c>
      <c r="B13" s="25">
        <v>2540000</v>
      </c>
      <c r="C13" s="490" t="s">
        <v>589</v>
      </c>
      <c r="D13" s="25"/>
      <c r="E13" s="25">
        <v>2540000</v>
      </c>
      <c r="F13" s="57">
        <f t="shared" si="0"/>
        <v>0</v>
      </c>
    </row>
    <row r="14" spans="1:6" ht="15.75" customHeight="1">
      <c r="A14" s="588" t="s">
        <v>598</v>
      </c>
      <c r="B14" s="25">
        <v>1550000</v>
      </c>
      <c r="C14" s="490" t="s">
        <v>589</v>
      </c>
      <c r="D14" s="25"/>
      <c r="E14" s="25">
        <v>1550000</v>
      </c>
      <c r="F14" s="57">
        <f t="shared" si="0"/>
        <v>0</v>
      </c>
    </row>
    <row r="15" spans="1:6" ht="15.75" customHeight="1">
      <c r="A15" s="588" t="s">
        <v>599</v>
      </c>
      <c r="B15" s="25">
        <v>120000</v>
      </c>
      <c r="C15" s="490" t="s">
        <v>589</v>
      </c>
      <c r="D15" s="25"/>
      <c r="E15" s="25">
        <v>120000</v>
      </c>
      <c r="F15" s="57">
        <f t="shared" si="0"/>
        <v>0</v>
      </c>
    </row>
    <row r="16" spans="1:6" ht="15.75" customHeight="1">
      <c r="A16" s="588" t="s">
        <v>600</v>
      </c>
      <c r="B16" s="25">
        <v>200000</v>
      </c>
      <c r="C16" s="490" t="s">
        <v>589</v>
      </c>
      <c r="D16" s="25"/>
      <c r="E16" s="25">
        <v>200000</v>
      </c>
      <c r="F16" s="57">
        <f t="shared" si="0"/>
        <v>0</v>
      </c>
    </row>
    <row r="17" spans="1:6" ht="15.75" customHeight="1">
      <c r="A17" s="588" t="s">
        <v>601</v>
      </c>
      <c r="B17" s="25">
        <v>10000</v>
      </c>
      <c r="C17" s="490" t="s">
        <v>589</v>
      </c>
      <c r="D17" s="25"/>
      <c r="E17" s="25">
        <v>10000</v>
      </c>
      <c r="F17" s="57">
        <f t="shared" si="0"/>
        <v>0</v>
      </c>
    </row>
    <row r="18" spans="1:6" ht="15.75" customHeight="1">
      <c r="A18" s="588" t="s">
        <v>602</v>
      </c>
      <c r="B18" s="25">
        <v>20000</v>
      </c>
      <c r="C18" s="490" t="s">
        <v>589</v>
      </c>
      <c r="D18" s="25"/>
      <c r="E18" s="25">
        <v>20000</v>
      </c>
      <c r="F18" s="57">
        <f t="shared" si="0"/>
        <v>0</v>
      </c>
    </row>
    <row r="19" spans="1:6" ht="15.75" customHeight="1">
      <c r="A19" s="588" t="s">
        <v>603</v>
      </c>
      <c r="B19" s="25">
        <v>200000</v>
      </c>
      <c r="C19" s="490" t="s">
        <v>589</v>
      </c>
      <c r="D19" s="25"/>
      <c r="E19" s="25">
        <v>200000</v>
      </c>
      <c r="F19" s="57">
        <f t="shared" si="0"/>
        <v>0</v>
      </c>
    </row>
    <row r="20" spans="1:6" ht="15.75" customHeight="1">
      <c r="A20" s="588" t="s">
        <v>604</v>
      </c>
      <c r="B20" s="25">
        <v>40000</v>
      </c>
      <c r="C20" s="490" t="s">
        <v>589</v>
      </c>
      <c r="D20" s="25"/>
      <c r="E20" s="25">
        <v>40000</v>
      </c>
      <c r="F20" s="57">
        <f t="shared" si="0"/>
        <v>0</v>
      </c>
    </row>
    <row r="21" spans="1:6" ht="15.75" customHeight="1">
      <c r="A21" s="588" t="s">
        <v>605</v>
      </c>
      <c r="B21" s="25">
        <v>159000</v>
      </c>
      <c r="C21" s="490" t="s">
        <v>589</v>
      </c>
      <c r="D21" s="25"/>
      <c r="E21" s="25">
        <v>159000</v>
      </c>
      <c r="F21" s="57">
        <f t="shared" si="0"/>
        <v>0</v>
      </c>
    </row>
    <row r="22" spans="1:6" ht="15.75" customHeight="1">
      <c r="A22" s="588" t="s">
        <v>606</v>
      </c>
      <c r="B22" s="25">
        <v>30000</v>
      </c>
      <c r="C22" s="490" t="s">
        <v>589</v>
      </c>
      <c r="D22" s="25"/>
      <c r="E22" s="25">
        <v>30000</v>
      </c>
      <c r="F22" s="57">
        <f t="shared" si="0"/>
        <v>0</v>
      </c>
    </row>
    <row r="23" spans="1:6" ht="15.75" customHeight="1">
      <c r="A23" s="588" t="s">
        <v>607</v>
      </c>
      <c r="B23" s="25">
        <v>25000</v>
      </c>
      <c r="C23" s="490" t="s">
        <v>589</v>
      </c>
      <c r="D23" s="25"/>
      <c r="E23" s="25">
        <v>25000</v>
      </c>
      <c r="F23" s="57">
        <f t="shared" si="0"/>
        <v>0</v>
      </c>
    </row>
    <row r="24" spans="1:6" ht="15.75" customHeight="1">
      <c r="A24" s="588" t="s">
        <v>608</v>
      </c>
      <c r="B24" s="25">
        <v>8000</v>
      </c>
      <c r="C24" s="490" t="s">
        <v>589</v>
      </c>
      <c r="D24" s="25"/>
      <c r="E24" s="25">
        <v>8000</v>
      </c>
      <c r="F24" s="57">
        <f t="shared" si="0"/>
        <v>0</v>
      </c>
    </row>
    <row r="25" spans="1:6" ht="15.75" customHeight="1">
      <c r="A25" s="588" t="s">
        <v>609</v>
      </c>
      <c r="B25" s="25">
        <v>20000</v>
      </c>
      <c r="C25" s="490" t="s">
        <v>589</v>
      </c>
      <c r="D25" s="25"/>
      <c r="E25" s="25">
        <v>20000</v>
      </c>
      <c r="F25" s="57">
        <f t="shared" si="0"/>
        <v>0</v>
      </c>
    </row>
    <row r="26" spans="1:6" ht="15.75" customHeight="1">
      <c r="A26" s="588" t="s">
        <v>610</v>
      </c>
      <c r="B26" s="25">
        <v>50000</v>
      </c>
      <c r="C26" s="490" t="s">
        <v>589</v>
      </c>
      <c r="D26" s="25"/>
      <c r="E26" s="25">
        <v>50000</v>
      </c>
      <c r="F26" s="57">
        <f t="shared" si="0"/>
        <v>0</v>
      </c>
    </row>
    <row r="27" spans="1:6" ht="15.75" customHeight="1">
      <c r="A27" s="588" t="s">
        <v>611</v>
      </c>
      <c r="B27" s="25">
        <v>110000</v>
      </c>
      <c r="C27" s="490" t="s">
        <v>589</v>
      </c>
      <c r="D27" s="25"/>
      <c r="E27" s="25">
        <v>110000</v>
      </c>
      <c r="F27" s="57">
        <f t="shared" si="0"/>
        <v>0</v>
      </c>
    </row>
    <row r="28" spans="1:6" ht="15.75" customHeight="1">
      <c r="A28" s="588" t="s">
        <v>612</v>
      </c>
      <c r="B28" s="25">
        <v>150000</v>
      </c>
      <c r="C28" s="490" t="s">
        <v>589</v>
      </c>
      <c r="D28" s="25"/>
      <c r="E28" s="25">
        <v>150000</v>
      </c>
      <c r="F28" s="57">
        <f t="shared" si="0"/>
        <v>0</v>
      </c>
    </row>
    <row r="29" spans="1:6" ht="15.75" customHeight="1">
      <c r="A29" s="588" t="s">
        <v>613</v>
      </c>
      <c r="B29" s="25">
        <v>100000</v>
      </c>
      <c r="C29" s="490" t="s">
        <v>589</v>
      </c>
      <c r="D29" s="25"/>
      <c r="E29" s="25">
        <v>100000</v>
      </c>
      <c r="F29" s="57">
        <f t="shared" si="0"/>
        <v>0</v>
      </c>
    </row>
    <row r="30" spans="1:6" ht="15.75" customHeight="1">
      <c r="A30" s="588" t="s">
        <v>614</v>
      </c>
      <c r="B30" s="25">
        <v>8000000</v>
      </c>
      <c r="C30" s="490" t="s">
        <v>589</v>
      </c>
      <c r="D30" s="25"/>
      <c r="E30" s="25">
        <v>8000000</v>
      </c>
      <c r="F30" s="57">
        <f t="shared" si="0"/>
        <v>0</v>
      </c>
    </row>
    <row r="31" spans="1:6" ht="15.75" customHeight="1">
      <c r="A31" s="588" t="s">
        <v>645</v>
      </c>
      <c r="B31" s="25">
        <v>3000000</v>
      </c>
      <c r="C31" s="490" t="s">
        <v>589</v>
      </c>
      <c r="D31" s="25"/>
      <c r="E31" s="25">
        <v>3000000</v>
      </c>
      <c r="F31" s="57">
        <f t="shared" si="0"/>
        <v>0</v>
      </c>
    </row>
    <row r="32" spans="1:6" ht="15.75" customHeight="1">
      <c r="A32" s="588" t="s">
        <v>615</v>
      </c>
      <c r="B32" s="25">
        <v>381000</v>
      </c>
      <c r="C32" s="490" t="s">
        <v>589</v>
      </c>
      <c r="D32" s="25"/>
      <c r="E32" s="25">
        <v>381000</v>
      </c>
      <c r="F32" s="57">
        <f t="shared" si="0"/>
        <v>0</v>
      </c>
    </row>
    <row r="33" spans="1:6" ht="15.75" customHeight="1">
      <c r="A33" s="588" t="s">
        <v>616</v>
      </c>
      <c r="B33" s="25">
        <v>127000</v>
      </c>
      <c r="C33" s="490" t="s">
        <v>589</v>
      </c>
      <c r="D33" s="25"/>
      <c r="E33" s="25">
        <v>127000</v>
      </c>
      <c r="F33" s="57"/>
    </row>
    <row r="34" spans="1:6" ht="15.75" customHeight="1">
      <c r="A34" s="588" t="s">
        <v>617</v>
      </c>
      <c r="B34" s="25">
        <v>5000000</v>
      </c>
      <c r="C34" s="490" t="s">
        <v>589</v>
      </c>
      <c r="D34" s="25"/>
      <c r="E34" s="25">
        <v>5000000</v>
      </c>
      <c r="F34" s="57"/>
    </row>
    <row r="35" spans="1:6" ht="15.75" customHeight="1">
      <c r="A35" s="588" t="s">
        <v>618</v>
      </c>
      <c r="B35" s="25">
        <v>5000000</v>
      </c>
      <c r="C35" s="490" t="s">
        <v>589</v>
      </c>
      <c r="D35" s="25"/>
      <c r="E35" s="25">
        <v>5000000</v>
      </c>
      <c r="F35" s="57"/>
    </row>
    <row r="36" spans="1:6" ht="15.75" customHeight="1">
      <c r="A36" s="588" t="s">
        <v>621</v>
      </c>
      <c r="B36" s="25">
        <v>200000</v>
      </c>
      <c r="C36" s="490" t="s">
        <v>589</v>
      </c>
      <c r="D36" s="25"/>
      <c r="E36" s="25">
        <v>200000</v>
      </c>
      <c r="F36" s="57"/>
    </row>
    <row r="37" spans="1:6" ht="15.75" customHeight="1" thickBot="1">
      <c r="A37" s="589" t="s">
        <v>625</v>
      </c>
      <c r="B37" s="580">
        <v>500000</v>
      </c>
      <c r="C37" s="581" t="s">
        <v>589</v>
      </c>
      <c r="D37" s="580"/>
      <c r="E37" s="580">
        <v>500000</v>
      </c>
      <c r="F37" s="582"/>
    </row>
    <row r="38" spans="1:6" s="61" customFormat="1" ht="18" customHeight="1" thickBot="1">
      <c r="A38" s="197" t="s">
        <v>64</v>
      </c>
      <c r="B38" s="59">
        <f>SUM(B5:B37)</f>
        <v>32820000</v>
      </c>
      <c r="C38" s="122"/>
      <c r="D38" s="59">
        <f>SUM(D5:D35)</f>
        <v>0</v>
      </c>
      <c r="E38" s="59">
        <f>SUM(E5:E37)</f>
        <v>32820000</v>
      </c>
      <c r="F38" s="60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2"/>
  <headerFooter differentFirst="1" alignWithMargins="0">
    <oddHeader>&amp;R&amp;"Times New Roman CE,Félkövér dőlt"&amp;11 6. melléklet a 3/2017. (II.2.) önkormányzati rendelethez</oddHeader>
    <firstHeader>&amp;L&amp;G&amp;R&amp;"Times New Roman CE,Félkövér dőlt"&amp;11 6. melléklet a ......../2017. (........) önkormányzati rendelethez</first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3" sqref="E1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194"/>
      <c r="B2" s="56"/>
      <c r="C2" s="56"/>
      <c r="D2" s="56"/>
      <c r="E2" s="56"/>
      <c r="F2" s="52" t="str">
        <f>'6.sz.mell.'!F2</f>
        <v>Forintban!</v>
      </c>
    </row>
    <row r="3" spans="1:6" s="45" customFormat="1" ht="48.75" customHeight="1" thickBot="1">
      <c r="A3" s="195" t="s">
        <v>68</v>
      </c>
      <c r="B3" s="196" t="s">
        <v>66</v>
      </c>
      <c r="C3" s="196" t="s">
        <v>67</v>
      </c>
      <c r="D3" s="196" t="str">
        <f>+'6.sz.mell.'!D3</f>
        <v>Felhasználás   2016. XII. 31-ig</v>
      </c>
      <c r="E3" s="196" t="str">
        <f>+'6.sz.mell.'!E3</f>
        <v>2017. évi előirányzat</v>
      </c>
      <c r="F3" s="529" t="str">
        <f>+CONCATENATE(LEFT(ÖSSZEFÜGGÉSEK!A5,4),". utáni szükséglet ",CHAR(10),"")</f>
        <v>2017. utáni szükséglet 
</v>
      </c>
    </row>
    <row r="4" spans="1:6" s="56" customFormat="1" ht="15" customHeight="1" thickBot="1">
      <c r="A4" s="54" t="s">
        <v>498</v>
      </c>
      <c r="B4" s="55" t="s">
        <v>499</v>
      </c>
      <c r="C4" s="55" t="s">
        <v>500</v>
      </c>
      <c r="D4" s="55" t="s">
        <v>502</v>
      </c>
      <c r="E4" s="55" t="s">
        <v>501</v>
      </c>
      <c r="F4" s="532" t="s">
        <v>568</v>
      </c>
    </row>
    <row r="5" spans="1:6" ht="15.75" customHeight="1">
      <c r="A5" s="62" t="s">
        <v>619</v>
      </c>
      <c r="B5" s="63">
        <v>300000</v>
      </c>
      <c r="C5" s="491" t="s">
        <v>589</v>
      </c>
      <c r="D5" s="63"/>
      <c r="E5" s="63">
        <v>300000</v>
      </c>
      <c r="F5" s="64">
        <f aca="true" t="shared" si="0" ref="F5:F23">B5-D5-E5</f>
        <v>0</v>
      </c>
    </row>
    <row r="6" spans="1:6" ht="15.75" customHeight="1">
      <c r="A6" s="62" t="s">
        <v>620</v>
      </c>
      <c r="B6" s="63">
        <v>800000</v>
      </c>
      <c r="C6" s="491" t="s">
        <v>589</v>
      </c>
      <c r="D6" s="63"/>
      <c r="E6" s="63">
        <v>800000</v>
      </c>
      <c r="F6" s="64">
        <f t="shared" si="0"/>
        <v>0</v>
      </c>
    </row>
    <row r="7" spans="1:6" ht="15.75" customHeight="1">
      <c r="A7" s="62" t="s">
        <v>622</v>
      </c>
      <c r="B7" s="63">
        <v>300000</v>
      </c>
      <c r="C7" s="491" t="s">
        <v>589</v>
      </c>
      <c r="D7" s="63"/>
      <c r="E7" s="63">
        <v>300000</v>
      </c>
      <c r="F7" s="64">
        <f t="shared" si="0"/>
        <v>0</v>
      </c>
    </row>
    <row r="8" spans="1:6" ht="15.75" customHeight="1">
      <c r="A8" s="62" t="s">
        <v>623</v>
      </c>
      <c r="B8" s="63">
        <v>100000</v>
      </c>
      <c r="C8" s="491" t="s">
        <v>589</v>
      </c>
      <c r="D8" s="63"/>
      <c r="E8" s="63">
        <v>100000</v>
      </c>
      <c r="F8" s="64">
        <f t="shared" si="0"/>
        <v>0</v>
      </c>
    </row>
    <row r="9" spans="1:6" ht="15.75" customHeight="1">
      <c r="A9" s="62" t="s">
        <v>624</v>
      </c>
      <c r="B9" s="63">
        <v>5976475</v>
      </c>
      <c r="C9" s="491" t="s">
        <v>589</v>
      </c>
      <c r="D9" s="63"/>
      <c r="E9" s="63">
        <v>5976475</v>
      </c>
      <c r="F9" s="64">
        <f t="shared" si="0"/>
        <v>0</v>
      </c>
    </row>
    <row r="10" spans="1:6" ht="15.75" customHeight="1">
      <c r="A10" s="62"/>
      <c r="B10" s="63"/>
      <c r="C10" s="491"/>
      <c r="D10" s="63"/>
      <c r="E10" s="63"/>
      <c r="F10" s="64">
        <f t="shared" si="0"/>
        <v>0</v>
      </c>
    </row>
    <row r="11" spans="1:6" ht="15.75" customHeight="1">
      <c r="A11" s="62"/>
      <c r="B11" s="63"/>
      <c r="C11" s="491"/>
      <c r="D11" s="63"/>
      <c r="E11" s="63"/>
      <c r="F11" s="64">
        <f t="shared" si="0"/>
        <v>0</v>
      </c>
    </row>
    <row r="12" spans="1:6" ht="15.75" customHeight="1">
      <c r="A12" s="62"/>
      <c r="B12" s="63"/>
      <c r="C12" s="491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91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91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91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91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91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91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91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91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91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91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92"/>
      <c r="D23" s="66"/>
      <c r="E23" s="66"/>
      <c r="F23" s="67">
        <f t="shared" si="0"/>
        <v>0</v>
      </c>
    </row>
    <row r="24" spans="1:6" s="61" customFormat="1" ht="18" customHeight="1" thickBot="1">
      <c r="A24" s="197" t="s">
        <v>64</v>
      </c>
      <c r="B24" s="198">
        <f>SUM(B5:B23)</f>
        <v>7476475</v>
      </c>
      <c r="C24" s="123"/>
      <c r="D24" s="198">
        <f>SUM(D5:D23)</f>
        <v>0</v>
      </c>
      <c r="E24" s="198">
        <f>SUM(E5:E23)</f>
        <v>7476475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2"/>
  <headerFooter alignWithMargins="0">
    <oddHeader xml:space="preserve">&amp;L&amp;G&amp;R&amp;"Times New Roman CE,Félkövér dőlt"&amp;12 &amp;11 7. melléklet a 3/2017. (II.2.) önkormányzati rendelethez&amp;"Times New Roman CE,Normál"&amp;10
   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4:H55"/>
  <sheetViews>
    <sheetView workbookViewId="0" topLeftCell="A1">
      <selection activeCell="A1" sqref="A1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4" spans="1:5" ht="12.75">
      <c r="A4" s="219"/>
      <c r="B4" s="219"/>
      <c r="C4" s="219"/>
      <c r="D4" s="219"/>
      <c r="E4" s="219"/>
    </row>
    <row r="5" spans="1:5" ht="15.75">
      <c r="A5" s="220" t="s">
        <v>138</v>
      </c>
      <c r="B5" s="636"/>
      <c r="C5" s="636"/>
      <c r="D5" s="636"/>
      <c r="E5" s="636"/>
    </row>
    <row r="6" spans="1:5" ht="14.25" thickBot="1">
      <c r="A6" s="219"/>
      <c r="B6" s="219"/>
      <c r="C6" s="219"/>
      <c r="D6" s="637" t="str">
        <f>'7.sz.mell.'!F2</f>
        <v>Forintban!</v>
      </c>
      <c r="E6" s="637"/>
    </row>
    <row r="7" spans="1:5" ht="15" customHeight="1" thickBot="1">
      <c r="A7" s="221" t="s">
        <v>131</v>
      </c>
      <c r="B7" s="222" t="str">
        <f>CONCATENATE((LEFT(ÖSSZEFÜGGÉSEK!A5,4)),".")</f>
        <v>2017.</v>
      </c>
      <c r="C7" s="222" t="str">
        <f>CONCATENATE((LEFT(ÖSSZEFÜGGÉSEK!A5,4))+1,".")</f>
        <v>2018.</v>
      </c>
      <c r="D7" s="222" t="str">
        <f>CONCATENATE((LEFT(ÖSSZEFÜGGÉSEK!A5,4))+1,". után")</f>
        <v>2018. után</v>
      </c>
      <c r="E7" s="223" t="s">
        <v>52</v>
      </c>
    </row>
    <row r="8" spans="1:5" ht="12.75">
      <c r="A8" s="224" t="s">
        <v>132</v>
      </c>
      <c r="B8" s="89"/>
      <c r="C8" s="89"/>
      <c r="D8" s="89"/>
      <c r="E8" s="225">
        <f aca="true" t="shared" si="0" ref="E8:E14">SUM(B8:D8)</f>
        <v>0</v>
      </c>
    </row>
    <row r="9" spans="1:5" ht="12.75">
      <c r="A9" s="226" t="s">
        <v>145</v>
      </c>
      <c r="B9" s="90"/>
      <c r="C9" s="90"/>
      <c r="D9" s="90"/>
      <c r="E9" s="227">
        <f t="shared" si="0"/>
        <v>0</v>
      </c>
    </row>
    <row r="10" spans="1:5" ht="12.75">
      <c r="A10" s="228" t="s">
        <v>133</v>
      </c>
      <c r="B10" s="91"/>
      <c r="C10" s="91"/>
      <c r="D10" s="91"/>
      <c r="E10" s="229">
        <f t="shared" si="0"/>
        <v>0</v>
      </c>
    </row>
    <row r="11" spans="1:5" ht="12.75">
      <c r="A11" s="228" t="s">
        <v>147</v>
      </c>
      <c r="B11" s="91"/>
      <c r="C11" s="91"/>
      <c r="D11" s="91"/>
      <c r="E11" s="229">
        <f t="shared" si="0"/>
        <v>0</v>
      </c>
    </row>
    <row r="12" spans="1:5" ht="12.75">
      <c r="A12" s="228" t="s">
        <v>134</v>
      </c>
      <c r="B12" s="91"/>
      <c r="C12" s="91"/>
      <c r="D12" s="91"/>
      <c r="E12" s="229">
        <f t="shared" si="0"/>
        <v>0</v>
      </c>
    </row>
    <row r="13" spans="1:5" ht="12.75">
      <c r="A13" s="228" t="s">
        <v>135</v>
      </c>
      <c r="B13" s="91"/>
      <c r="C13" s="91"/>
      <c r="D13" s="91"/>
      <c r="E13" s="229">
        <f t="shared" si="0"/>
        <v>0</v>
      </c>
    </row>
    <row r="14" spans="1:5" ht="13.5" thickBot="1">
      <c r="A14" s="92"/>
      <c r="B14" s="93"/>
      <c r="C14" s="93"/>
      <c r="D14" s="93"/>
      <c r="E14" s="229">
        <f t="shared" si="0"/>
        <v>0</v>
      </c>
    </row>
    <row r="15" spans="1:5" ht="13.5" thickBot="1">
      <c r="A15" s="230" t="s">
        <v>137</v>
      </c>
      <c r="B15" s="231">
        <f>B8+SUM(B10:B14)</f>
        <v>0</v>
      </c>
      <c r="C15" s="231">
        <f>C8+SUM(C10:C14)</f>
        <v>0</v>
      </c>
      <c r="D15" s="231">
        <f>D8+SUM(D10:D14)</f>
        <v>0</v>
      </c>
      <c r="E15" s="232">
        <f>E8+SUM(E10:E14)</f>
        <v>0</v>
      </c>
    </row>
    <row r="16" spans="1:5" ht="13.5" thickBot="1">
      <c r="A16" s="51"/>
      <c r="B16" s="51"/>
      <c r="C16" s="51"/>
      <c r="D16" s="51"/>
      <c r="E16" s="51"/>
    </row>
    <row r="17" spans="1:5" ht="15" customHeight="1" thickBot="1">
      <c r="A17" s="221" t="s">
        <v>136</v>
      </c>
      <c r="B17" s="222" t="str">
        <f>+B7</f>
        <v>2017.</v>
      </c>
      <c r="C17" s="222" t="str">
        <f>+C7</f>
        <v>2018.</v>
      </c>
      <c r="D17" s="222" t="str">
        <f>+D7</f>
        <v>2018. után</v>
      </c>
      <c r="E17" s="223" t="s">
        <v>52</v>
      </c>
    </row>
    <row r="18" spans="1:5" ht="12.75">
      <c r="A18" s="224" t="s">
        <v>141</v>
      </c>
      <c r="B18" s="89"/>
      <c r="C18" s="89"/>
      <c r="D18" s="89"/>
      <c r="E18" s="225">
        <f aca="true" t="shared" si="1" ref="E18:E24">SUM(B18:D18)</f>
        <v>0</v>
      </c>
    </row>
    <row r="19" spans="1:5" ht="12.75">
      <c r="A19" s="233" t="s">
        <v>142</v>
      </c>
      <c r="B19" s="91"/>
      <c r="C19" s="91"/>
      <c r="D19" s="91"/>
      <c r="E19" s="229">
        <f t="shared" si="1"/>
        <v>0</v>
      </c>
    </row>
    <row r="20" spans="1:5" ht="12.75">
      <c r="A20" s="228" t="s">
        <v>143</v>
      </c>
      <c r="B20" s="91"/>
      <c r="C20" s="91"/>
      <c r="D20" s="91"/>
      <c r="E20" s="229">
        <f t="shared" si="1"/>
        <v>0</v>
      </c>
    </row>
    <row r="21" spans="1:5" ht="12.75">
      <c r="A21" s="228" t="s">
        <v>144</v>
      </c>
      <c r="B21" s="91"/>
      <c r="C21" s="91"/>
      <c r="D21" s="91"/>
      <c r="E21" s="229">
        <f t="shared" si="1"/>
        <v>0</v>
      </c>
    </row>
    <row r="22" spans="1:5" ht="12.75">
      <c r="A22" s="94"/>
      <c r="B22" s="91"/>
      <c r="C22" s="91"/>
      <c r="D22" s="91"/>
      <c r="E22" s="229">
        <f t="shared" si="1"/>
        <v>0</v>
      </c>
    </row>
    <row r="23" spans="1:5" ht="12.75">
      <c r="A23" s="94"/>
      <c r="B23" s="91"/>
      <c r="C23" s="91"/>
      <c r="D23" s="91"/>
      <c r="E23" s="229">
        <f t="shared" si="1"/>
        <v>0</v>
      </c>
    </row>
    <row r="24" spans="1:5" ht="13.5" thickBot="1">
      <c r="A24" s="92"/>
      <c r="B24" s="93"/>
      <c r="C24" s="93"/>
      <c r="D24" s="93"/>
      <c r="E24" s="229">
        <f t="shared" si="1"/>
        <v>0</v>
      </c>
    </row>
    <row r="25" spans="1:5" ht="13.5" thickBot="1">
      <c r="A25" s="230" t="s">
        <v>54</v>
      </c>
      <c r="B25" s="231">
        <f>SUM(B18:B24)</f>
        <v>0</v>
      </c>
      <c r="C25" s="231">
        <f>SUM(C18:C24)</f>
        <v>0</v>
      </c>
      <c r="D25" s="231">
        <f>SUM(D18:D24)</f>
        <v>0</v>
      </c>
      <c r="E25" s="232">
        <f>SUM(E18:E24)</f>
        <v>0</v>
      </c>
    </row>
    <row r="26" spans="1:5" ht="12.75">
      <c r="A26" s="219"/>
      <c r="B26" s="219"/>
      <c r="C26" s="219"/>
      <c r="D26" s="219"/>
      <c r="E26" s="219"/>
    </row>
    <row r="27" spans="1:5" ht="12.75">
      <c r="A27" s="219"/>
      <c r="B27" s="219"/>
      <c r="C27" s="219"/>
      <c r="D27" s="219"/>
      <c r="E27" s="219"/>
    </row>
    <row r="28" spans="1:5" ht="15.75">
      <c r="A28" s="220" t="s">
        <v>138</v>
      </c>
      <c r="B28" s="636"/>
      <c r="C28" s="636"/>
      <c r="D28" s="636"/>
      <c r="E28" s="636"/>
    </row>
    <row r="29" spans="1:5" ht="14.25" thickBot="1">
      <c r="A29" s="219"/>
      <c r="B29" s="219"/>
      <c r="C29" s="219"/>
      <c r="D29" s="637" t="str">
        <f>D6</f>
        <v>Forintban!</v>
      </c>
      <c r="E29" s="637"/>
    </row>
    <row r="30" spans="1:5" ht="13.5" thickBot="1">
      <c r="A30" s="221" t="s">
        <v>131</v>
      </c>
      <c r="B30" s="222" t="str">
        <f>+B17</f>
        <v>2017.</v>
      </c>
      <c r="C30" s="222" t="str">
        <f>+C17</f>
        <v>2018.</v>
      </c>
      <c r="D30" s="222" t="str">
        <f>+D17</f>
        <v>2018. után</v>
      </c>
      <c r="E30" s="223" t="s">
        <v>52</v>
      </c>
    </row>
    <row r="31" spans="1:5" ht="12.75">
      <c r="A31" s="224" t="s">
        <v>132</v>
      </c>
      <c r="B31" s="89"/>
      <c r="C31" s="89"/>
      <c r="D31" s="89"/>
      <c r="E31" s="225">
        <f aca="true" t="shared" si="2" ref="E31:E37">SUM(B31:D31)</f>
        <v>0</v>
      </c>
    </row>
    <row r="32" spans="1:5" ht="12.75">
      <c r="A32" s="226" t="s">
        <v>145</v>
      </c>
      <c r="B32" s="90"/>
      <c r="C32" s="90"/>
      <c r="D32" s="90"/>
      <c r="E32" s="227">
        <f t="shared" si="2"/>
        <v>0</v>
      </c>
    </row>
    <row r="33" spans="1:5" ht="12.75">
      <c r="A33" s="228" t="s">
        <v>133</v>
      </c>
      <c r="B33" s="91"/>
      <c r="C33" s="91"/>
      <c r="D33" s="91"/>
      <c r="E33" s="229">
        <f t="shared" si="2"/>
        <v>0</v>
      </c>
    </row>
    <row r="34" spans="1:5" ht="12.75">
      <c r="A34" s="228" t="s">
        <v>147</v>
      </c>
      <c r="B34" s="91"/>
      <c r="C34" s="91"/>
      <c r="D34" s="91"/>
      <c r="E34" s="229">
        <f t="shared" si="2"/>
        <v>0</v>
      </c>
    </row>
    <row r="35" spans="1:5" ht="12.75">
      <c r="A35" s="228" t="s">
        <v>134</v>
      </c>
      <c r="B35" s="91"/>
      <c r="C35" s="91"/>
      <c r="D35" s="91"/>
      <c r="E35" s="229">
        <f t="shared" si="2"/>
        <v>0</v>
      </c>
    </row>
    <row r="36" spans="1:5" ht="12.75">
      <c r="A36" s="228" t="s">
        <v>135</v>
      </c>
      <c r="B36" s="91"/>
      <c r="C36" s="91"/>
      <c r="D36" s="91"/>
      <c r="E36" s="229">
        <f t="shared" si="2"/>
        <v>0</v>
      </c>
    </row>
    <row r="37" spans="1:5" ht="13.5" thickBot="1">
      <c r="A37" s="92"/>
      <c r="B37" s="93"/>
      <c r="C37" s="93"/>
      <c r="D37" s="93"/>
      <c r="E37" s="229">
        <f t="shared" si="2"/>
        <v>0</v>
      </c>
    </row>
    <row r="38" spans="1:5" ht="13.5" thickBot="1">
      <c r="A38" s="230" t="s">
        <v>137</v>
      </c>
      <c r="B38" s="231">
        <f>B31+SUM(B33:B37)</f>
        <v>0</v>
      </c>
      <c r="C38" s="231">
        <f>C31+SUM(C33:C37)</f>
        <v>0</v>
      </c>
      <c r="D38" s="231">
        <f>D31+SUM(D33:D37)</f>
        <v>0</v>
      </c>
      <c r="E38" s="232">
        <f>E31+SUM(E33:E37)</f>
        <v>0</v>
      </c>
    </row>
    <row r="39" spans="1:5" ht="13.5" thickBot="1">
      <c r="A39" s="51"/>
      <c r="B39" s="51"/>
      <c r="C39" s="51"/>
      <c r="D39" s="51"/>
      <c r="E39" s="51"/>
    </row>
    <row r="40" spans="1:5" ht="13.5" thickBot="1">
      <c r="A40" s="221" t="s">
        <v>136</v>
      </c>
      <c r="B40" s="222" t="str">
        <f>+B30</f>
        <v>2017.</v>
      </c>
      <c r="C40" s="222" t="str">
        <f>+C30</f>
        <v>2018.</v>
      </c>
      <c r="D40" s="222" t="str">
        <f>+D30</f>
        <v>2018. után</v>
      </c>
      <c r="E40" s="223" t="s">
        <v>52</v>
      </c>
    </row>
    <row r="41" spans="1:5" ht="12.75">
      <c r="A41" s="224" t="s">
        <v>141</v>
      </c>
      <c r="B41" s="89"/>
      <c r="C41" s="89"/>
      <c r="D41" s="89"/>
      <c r="E41" s="225">
        <f aca="true" t="shared" si="3" ref="E41:E47">SUM(B41:D41)</f>
        <v>0</v>
      </c>
    </row>
    <row r="42" spans="1:5" ht="12.75">
      <c r="A42" s="233" t="s">
        <v>142</v>
      </c>
      <c r="B42" s="91"/>
      <c r="C42" s="91"/>
      <c r="D42" s="91"/>
      <c r="E42" s="229">
        <f t="shared" si="3"/>
        <v>0</v>
      </c>
    </row>
    <row r="43" spans="1:5" ht="12.75">
      <c r="A43" s="228" t="s">
        <v>143</v>
      </c>
      <c r="B43" s="91"/>
      <c r="C43" s="91"/>
      <c r="D43" s="91"/>
      <c r="E43" s="229">
        <f t="shared" si="3"/>
        <v>0</v>
      </c>
    </row>
    <row r="44" spans="1:5" ht="12.75">
      <c r="A44" s="228" t="s">
        <v>144</v>
      </c>
      <c r="B44" s="91"/>
      <c r="C44" s="91"/>
      <c r="D44" s="91"/>
      <c r="E44" s="229">
        <f t="shared" si="3"/>
        <v>0</v>
      </c>
    </row>
    <row r="45" spans="1:5" ht="12.75">
      <c r="A45" s="94"/>
      <c r="B45" s="91"/>
      <c r="C45" s="91"/>
      <c r="D45" s="91"/>
      <c r="E45" s="229">
        <f t="shared" si="3"/>
        <v>0</v>
      </c>
    </row>
    <row r="46" spans="1:5" ht="12.75">
      <c r="A46" s="94"/>
      <c r="B46" s="91"/>
      <c r="C46" s="91"/>
      <c r="D46" s="91"/>
      <c r="E46" s="229">
        <f t="shared" si="3"/>
        <v>0</v>
      </c>
    </row>
    <row r="47" spans="1:5" ht="13.5" thickBot="1">
      <c r="A47" s="92"/>
      <c r="B47" s="93"/>
      <c r="C47" s="93"/>
      <c r="D47" s="93"/>
      <c r="E47" s="229">
        <f t="shared" si="3"/>
        <v>0</v>
      </c>
    </row>
    <row r="48" spans="1:5" ht="13.5" thickBot="1">
      <c r="A48" s="230" t="s">
        <v>54</v>
      </c>
      <c r="B48" s="231">
        <f>SUM(B41:B47)</f>
        <v>0</v>
      </c>
      <c r="C48" s="231">
        <f>SUM(C41:C47)</f>
        <v>0</v>
      </c>
      <c r="D48" s="231">
        <f>SUM(D41:D47)</f>
        <v>0</v>
      </c>
      <c r="E48" s="232">
        <f>SUM(E41:E47)</f>
        <v>0</v>
      </c>
    </row>
    <row r="49" spans="1:5" ht="12.75">
      <c r="A49" s="219"/>
      <c r="B49" s="219"/>
      <c r="C49" s="219"/>
      <c r="D49" s="219"/>
      <c r="E49" s="219"/>
    </row>
    <row r="50" spans="1:5" ht="15.75">
      <c r="A50" s="622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50" s="622"/>
      <c r="C50" s="622"/>
      <c r="D50" s="622"/>
      <c r="E50" s="622"/>
    </row>
    <row r="51" spans="1:5" ht="13.5" thickBot="1">
      <c r="A51" s="219"/>
      <c r="B51" s="219"/>
      <c r="C51" s="219"/>
      <c r="D51" s="219"/>
      <c r="E51" s="219"/>
    </row>
    <row r="52" spans="1:8" ht="13.5" thickBot="1">
      <c r="A52" s="627" t="s">
        <v>139</v>
      </c>
      <c r="B52" s="628"/>
      <c r="C52" s="629"/>
      <c r="D52" s="625" t="s">
        <v>571</v>
      </c>
      <c r="E52" s="626"/>
      <c r="H52" s="48"/>
    </row>
    <row r="53" spans="1:5" ht="12.75">
      <c r="A53" s="630"/>
      <c r="B53" s="631"/>
      <c r="C53" s="632"/>
      <c r="D53" s="618"/>
      <c r="E53" s="619"/>
    </row>
    <row r="54" spans="1:5" ht="13.5" thickBot="1">
      <c r="A54" s="633"/>
      <c r="B54" s="634"/>
      <c r="C54" s="635"/>
      <c r="D54" s="620"/>
      <c r="E54" s="621"/>
    </row>
    <row r="55" spans="1:5" ht="13.5" thickBot="1">
      <c r="A55" s="615" t="s">
        <v>54</v>
      </c>
      <c r="B55" s="616"/>
      <c r="C55" s="617"/>
      <c r="D55" s="623">
        <f>SUM(D53:E54)</f>
        <v>0</v>
      </c>
      <c r="E55" s="624"/>
    </row>
  </sheetData>
  <sheetProtection sheet="1"/>
  <mergeCells count="13">
    <mergeCell ref="B5:E5"/>
    <mergeCell ref="B28:E28"/>
    <mergeCell ref="D6:E6"/>
    <mergeCell ref="D29:E29"/>
    <mergeCell ref="A55:C55"/>
    <mergeCell ref="D53:E53"/>
    <mergeCell ref="D54:E54"/>
    <mergeCell ref="A50:E50"/>
    <mergeCell ref="D55:E55"/>
    <mergeCell ref="D52:E52"/>
    <mergeCell ref="A52:C52"/>
    <mergeCell ref="A53:C53"/>
    <mergeCell ref="A54:C54"/>
  </mergeCells>
  <conditionalFormatting sqref="E8:E15 B15:D15 B25:E25 E18:E24 E31:E38 B38:D38 E41:E48 B48:D48 D55:E5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1" r:id="rId2"/>
  <headerFooter alignWithMargins="0">
    <oddHeader>&amp;L&amp;G&amp;C&amp;"Times New Roman CE,Félkövér"&amp;12
Európai uniós támogatással megvalósuló projektek 
bevételei, kiadásai, hozzájárulások&amp;R&amp;"Times New Roman CE,Félkövér dőlt"&amp;11 8. melléklet a 3/2017. (II.2.) önkormányzati rendelethez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>
      <c r="A1" s="234"/>
      <c r="B1" s="236"/>
      <c r="C1" s="572" t="str">
        <f>+CONCATENATE("9.1. melléklet a 3/2017. (II.2.) önkormányzati rendelethez")</f>
        <v>9.1. melléklet a 3/2017. (II.2.) önkormányzati rendelethez</v>
      </c>
    </row>
    <row r="2" spans="1:3" s="2" customFormat="1" ht="16.5" customHeight="1">
      <c r="A2" s="234"/>
      <c r="B2" s="236"/>
      <c r="C2" s="572"/>
    </row>
    <row r="3" spans="1:3" s="2" customFormat="1" ht="16.5" customHeight="1" thickBot="1">
      <c r="A3" s="234"/>
      <c r="B3" s="236"/>
      <c r="C3" s="572"/>
    </row>
    <row r="4" spans="1:3" s="95" customFormat="1" ht="21" customHeight="1">
      <c r="A4" s="426" t="s">
        <v>62</v>
      </c>
      <c r="B4" s="368" t="s">
        <v>576</v>
      </c>
      <c r="C4" s="370" t="s">
        <v>55</v>
      </c>
    </row>
    <row r="5" spans="1:3" s="95" customFormat="1" ht="16.5" thickBot="1">
      <c r="A5" s="237" t="s">
        <v>203</v>
      </c>
      <c r="B5" s="369" t="s">
        <v>403</v>
      </c>
      <c r="C5" s="505" t="s">
        <v>55</v>
      </c>
    </row>
    <row r="6" spans="1:3" s="96" customFormat="1" ht="15.75" customHeight="1" thickBot="1">
      <c r="A6" s="238"/>
      <c r="B6" s="238"/>
      <c r="C6" s="239" t="str">
        <f>'7.sz.mell.'!F2</f>
        <v>Forintban!</v>
      </c>
    </row>
    <row r="7" spans="1:3" ht="13.5" thickBot="1">
      <c r="A7" s="427" t="s">
        <v>205</v>
      </c>
      <c r="B7" s="240" t="s">
        <v>569</v>
      </c>
      <c r="C7" s="371" t="s">
        <v>56</v>
      </c>
    </row>
    <row r="8" spans="1:3" s="69" customFormat="1" ht="12.75" customHeight="1" thickBot="1">
      <c r="A8" s="202"/>
      <c r="B8" s="203" t="s">
        <v>498</v>
      </c>
      <c r="C8" s="204" t="s">
        <v>499</v>
      </c>
    </row>
    <row r="9" spans="1:3" s="69" customFormat="1" ht="15.75" customHeight="1" thickBot="1">
      <c r="A9" s="242"/>
      <c r="B9" s="243" t="s">
        <v>57</v>
      </c>
      <c r="C9" s="372"/>
    </row>
    <row r="10" spans="1:3" s="69" customFormat="1" ht="12" customHeight="1" thickBot="1">
      <c r="A10" s="31" t="s">
        <v>19</v>
      </c>
      <c r="B10" s="21" t="s">
        <v>253</v>
      </c>
      <c r="C10" s="307">
        <f>+C11+C12+C13+C14+C15+C16</f>
        <v>378878623</v>
      </c>
    </row>
    <row r="11" spans="1:3" s="97" customFormat="1" ht="12" customHeight="1">
      <c r="A11" s="455" t="s">
        <v>99</v>
      </c>
      <c r="B11" s="436" t="s">
        <v>254</v>
      </c>
      <c r="C11" s="310">
        <v>86254717</v>
      </c>
    </row>
    <row r="12" spans="1:3" s="98" customFormat="1" ht="12" customHeight="1">
      <c r="A12" s="456" t="s">
        <v>100</v>
      </c>
      <c r="B12" s="437" t="s">
        <v>255</v>
      </c>
      <c r="C12" s="309">
        <v>156294990</v>
      </c>
    </row>
    <row r="13" spans="1:3" s="98" customFormat="1" ht="12" customHeight="1">
      <c r="A13" s="456" t="s">
        <v>101</v>
      </c>
      <c r="B13" s="437" t="s">
        <v>556</v>
      </c>
      <c r="C13" s="309">
        <v>129368188</v>
      </c>
    </row>
    <row r="14" spans="1:3" s="98" customFormat="1" ht="12" customHeight="1">
      <c r="A14" s="456" t="s">
        <v>102</v>
      </c>
      <c r="B14" s="437" t="s">
        <v>257</v>
      </c>
      <c r="C14" s="309">
        <v>6665580</v>
      </c>
    </row>
    <row r="15" spans="1:3" s="98" customFormat="1" ht="12" customHeight="1">
      <c r="A15" s="456" t="s">
        <v>148</v>
      </c>
      <c r="B15" s="437" t="s">
        <v>511</v>
      </c>
      <c r="C15" s="309">
        <v>295148</v>
      </c>
    </row>
    <row r="16" spans="1:3" s="97" customFormat="1" ht="12" customHeight="1" thickBot="1">
      <c r="A16" s="457" t="s">
        <v>103</v>
      </c>
      <c r="B16" s="438" t="s">
        <v>438</v>
      </c>
      <c r="C16" s="309"/>
    </row>
    <row r="17" spans="1:3" s="97" customFormat="1" ht="12" customHeight="1" thickBot="1">
      <c r="A17" s="31" t="s">
        <v>20</v>
      </c>
      <c r="B17" s="302" t="s">
        <v>258</v>
      </c>
      <c r="C17" s="307">
        <f>+C18+C19+C20+C21+C22</f>
        <v>57220525</v>
      </c>
    </row>
    <row r="18" spans="1:3" s="97" customFormat="1" ht="12" customHeight="1">
      <c r="A18" s="455" t="s">
        <v>105</v>
      </c>
      <c r="B18" s="436" t="s">
        <v>259</v>
      </c>
      <c r="C18" s="310"/>
    </row>
    <row r="19" spans="1:3" s="97" customFormat="1" ht="12" customHeight="1">
      <c r="A19" s="456" t="s">
        <v>106</v>
      </c>
      <c r="B19" s="437" t="s">
        <v>260</v>
      </c>
      <c r="C19" s="309"/>
    </row>
    <row r="20" spans="1:3" s="97" customFormat="1" ht="12" customHeight="1">
      <c r="A20" s="456" t="s">
        <v>107</v>
      </c>
      <c r="B20" s="437" t="s">
        <v>427</v>
      </c>
      <c r="C20" s="309"/>
    </row>
    <row r="21" spans="1:3" s="97" customFormat="1" ht="12" customHeight="1">
      <c r="A21" s="456" t="s">
        <v>108</v>
      </c>
      <c r="B21" s="437" t="s">
        <v>428</v>
      </c>
      <c r="C21" s="309"/>
    </row>
    <row r="22" spans="1:3" s="97" customFormat="1" ht="12" customHeight="1">
      <c r="A22" s="456" t="s">
        <v>109</v>
      </c>
      <c r="B22" s="437" t="s">
        <v>261</v>
      </c>
      <c r="C22" s="309">
        <v>57220525</v>
      </c>
    </row>
    <row r="23" spans="1:3" s="98" customFormat="1" ht="12" customHeight="1" thickBot="1">
      <c r="A23" s="457" t="s">
        <v>118</v>
      </c>
      <c r="B23" s="438" t="s">
        <v>262</v>
      </c>
      <c r="C23" s="311"/>
    </row>
    <row r="24" spans="1:3" s="98" customFormat="1" ht="12" customHeight="1" thickBot="1">
      <c r="A24" s="31" t="s">
        <v>21</v>
      </c>
      <c r="B24" s="21" t="s">
        <v>263</v>
      </c>
      <c r="C24" s="307">
        <f>+C25+C26+C27+C28+C29</f>
        <v>0</v>
      </c>
    </row>
    <row r="25" spans="1:3" s="98" customFormat="1" ht="12" customHeight="1">
      <c r="A25" s="455" t="s">
        <v>88</v>
      </c>
      <c r="B25" s="436" t="s">
        <v>264</v>
      </c>
      <c r="C25" s="310"/>
    </row>
    <row r="26" spans="1:3" s="97" customFormat="1" ht="12" customHeight="1">
      <c r="A26" s="456" t="s">
        <v>89</v>
      </c>
      <c r="B26" s="437" t="s">
        <v>265</v>
      </c>
      <c r="C26" s="309"/>
    </row>
    <row r="27" spans="1:3" s="98" customFormat="1" ht="12" customHeight="1">
      <c r="A27" s="456" t="s">
        <v>90</v>
      </c>
      <c r="B27" s="437" t="s">
        <v>429</v>
      </c>
      <c r="C27" s="309"/>
    </row>
    <row r="28" spans="1:3" s="98" customFormat="1" ht="12" customHeight="1">
      <c r="A28" s="456" t="s">
        <v>91</v>
      </c>
      <c r="B28" s="437" t="s">
        <v>430</v>
      </c>
      <c r="C28" s="309"/>
    </row>
    <row r="29" spans="1:3" s="98" customFormat="1" ht="12" customHeight="1">
      <c r="A29" s="456" t="s">
        <v>171</v>
      </c>
      <c r="B29" s="437" t="s">
        <v>266</v>
      </c>
      <c r="C29" s="309"/>
    </row>
    <row r="30" spans="1:3" s="98" customFormat="1" ht="12" customHeight="1" thickBot="1">
      <c r="A30" s="457" t="s">
        <v>172</v>
      </c>
      <c r="B30" s="438" t="s">
        <v>267</v>
      </c>
      <c r="C30" s="311"/>
    </row>
    <row r="31" spans="1:3" s="98" customFormat="1" ht="12" customHeight="1" thickBot="1">
      <c r="A31" s="31" t="s">
        <v>173</v>
      </c>
      <c r="B31" s="21" t="s">
        <v>566</v>
      </c>
      <c r="C31" s="313">
        <f>+C32+C36+C37+C38+C34+C33+C35</f>
        <v>279500000</v>
      </c>
    </row>
    <row r="32" spans="1:3" s="98" customFormat="1" ht="12" customHeight="1">
      <c r="A32" s="455" t="s">
        <v>269</v>
      </c>
      <c r="B32" s="436" t="s">
        <v>561</v>
      </c>
      <c r="C32" s="431">
        <v>90000000</v>
      </c>
    </row>
    <row r="33" spans="1:3" s="98" customFormat="1" ht="12" customHeight="1">
      <c r="A33" s="456" t="s">
        <v>270</v>
      </c>
      <c r="B33" s="437" t="s">
        <v>562</v>
      </c>
      <c r="C33" s="309"/>
    </row>
    <row r="34" spans="1:3" s="98" customFormat="1" ht="12" customHeight="1">
      <c r="A34" s="456" t="s">
        <v>271</v>
      </c>
      <c r="B34" s="437" t="s">
        <v>563</v>
      </c>
      <c r="C34" s="309">
        <v>180000000</v>
      </c>
    </row>
    <row r="35" spans="1:3" s="98" customFormat="1" ht="12" customHeight="1">
      <c r="A35" s="456" t="s">
        <v>272</v>
      </c>
      <c r="B35" s="437" t="s">
        <v>564</v>
      </c>
      <c r="C35" s="309">
        <v>1000000</v>
      </c>
    </row>
    <row r="36" spans="1:3" s="98" customFormat="1" ht="12" customHeight="1">
      <c r="A36" s="456" t="s">
        <v>558</v>
      </c>
      <c r="B36" s="437" t="s">
        <v>273</v>
      </c>
      <c r="C36" s="309">
        <v>8000000</v>
      </c>
    </row>
    <row r="37" spans="1:3" s="98" customFormat="1" ht="12" customHeight="1">
      <c r="A37" s="456" t="s">
        <v>559</v>
      </c>
      <c r="B37" s="437" t="s">
        <v>274</v>
      </c>
      <c r="C37" s="309"/>
    </row>
    <row r="38" spans="1:3" s="98" customFormat="1" ht="12" customHeight="1" thickBot="1">
      <c r="A38" s="457" t="s">
        <v>560</v>
      </c>
      <c r="B38" s="526" t="s">
        <v>275</v>
      </c>
      <c r="C38" s="311">
        <v>500000</v>
      </c>
    </row>
    <row r="39" spans="1:3" s="98" customFormat="1" ht="12" customHeight="1" thickBot="1">
      <c r="A39" s="31" t="s">
        <v>23</v>
      </c>
      <c r="B39" s="21" t="s">
        <v>439</v>
      </c>
      <c r="C39" s="307">
        <f>SUM(C40:C50)</f>
        <v>9638000</v>
      </c>
    </row>
    <row r="40" spans="1:3" s="98" customFormat="1" ht="12" customHeight="1">
      <c r="A40" s="455" t="s">
        <v>92</v>
      </c>
      <c r="B40" s="436" t="s">
        <v>278</v>
      </c>
      <c r="C40" s="310"/>
    </row>
    <row r="41" spans="1:3" s="98" customFormat="1" ht="12" customHeight="1">
      <c r="A41" s="456" t="s">
        <v>93</v>
      </c>
      <c r="B41" s="437" t="s">
        <v>279</v>
      </c>
      <c r="C41" s="309">
        <v>264000</v>
      </c>
    </row>
    <row r="42" spans="1:3" s="98" customFormat="1" ht="12" customHeight="1">
      <c r="A42" s="456" t="s">
        <v>94</v>
      </c>
      <c r="B42" s="437" t="s">
        <v>280</v>
      </c>
      <c r="C42" s="309">
        <v>3200000</v>
      </c>
    </row>
    <row r="43" spans="1:3" s="98" customFormat="1" ht="12" customHeight="1">
      <c r="A43" s="456" t="s">
        <v>175</v>
      </c>
      <c r="B43" s="437" t="s">
        <v>281</v>
      </c>
      <c r="C43" s="309">
        <v>3000000</v>
      </c>
    </row>
    <row r="44" spans="1:3" s="98" customFormat="1" ht="12" customHeight="1">
      <c r="A44" s="456" t="s">
        <v>176</v>
      </c>
      <c r="B44" s="437" t="s">
        <v>282</v>
      </c>
      <c r="C44" s="309"/>
    </row>
    <row r="45" spans="1:3" s="98" customFormat="1" ht="12" customHeight="1">
      <c r="A45" s="456" t="s">
        <v>177</v>
      </c>
      <c r="B45" s="437" t="s">
        <v>283</v>
      </c>
      <c r="C45" s="309">
        <v>1674000</v>
      </c>
    </row>
    <row r="46" spans="1:3" s="98" customFormat="1" ht="12" customHeight="1">
      <c r="A46" s="456" t="s">
        <v>178</v>
      </c>
      <c r="B46" s="437" t="s">
        <v>284</v>
      </c>
      <c r="C46" s="309"/>
    </row>
    <row r="47" spans="1:3" s="98" customFormat="1" ht="12" customHeight="1">
      <c r="A47" s="456" t="s">
        <v>179</v>
      </c>
      <c r="B47" s="437" t="s">
        <v>565</v>
      </c>
      <c r="C47" s="309">
        <v>1500000</v>
      </c>
    </row>
    <row r="48" spans="1:3" s="98" customFormat="1" ht="12" customHeight="1">
      <c r="A48" s="456" t="s">
        <v>276</v>
      </c>
      <c r="B48" s="437" t="s">
        <v>286</v>
      </c>
      <c r="C48" s="312"/>
    </row>
    <row r="49" spans="1:3" s="98" customFormat="1" ht="12" customHeight="1">
      <c r="A49" s="457" t="s">
        <v>277</v>
      </c>
      <c r="B49" s="438" t="s">
        <v>441</v>
      </c>
      <c r="C49" s="422"/>
    </row>
    <row r="50" spans="1:3" s="98" customFormat="1" ht="12" customHeight="1" thickBot="1">
      <c r="A50" s="457" t="s">
        <v>440</v>
      </c>
      <c r="B50" s="438" t="s">
        <v>287</v>
      </c>
      <c r="C50" s="422"/>
    </row>
    <row r="51" spans="1:3" s="98" customFormat="1" ht="12" customHeight="1" thickBot="1">
      <c r="A51" s="31" t="s">
        <v>24</v>
      </c>
      <c r="B51" s="21" t="s">
        <v>288</v>
      </c>
      <c r="C51" s="307">
        <f>SUM(C52:C56)</f>
        <v>0</v>
      </c>
    </row>
    <row r="52" spans="1:3" s="98" customFormat="1" ht="12" customHeight="1">
      <c r="A52" s="455" t="s">
        <v>95</v>
      </c>
      <c r="B52" s="436" t="s">
        <v>292</v>
      </c>
      <c r="C52" s="480"/>
    </row>
    <row r="53" spans="1:3" s="98" customFormat="1" ht="12" customHeight="1">
      <c r="A53" s="456" t="s">
        <v>96</v>
      </c>
      <c r="B53" s="437" t="s">
        <v>293</v>
      </c>
      <c r="C53" s="312"/>
    </row>
    <row r="54" spans="1:3" s="98" customFormat="1" ht="12" customHeight="1">
      <c r="A54" s="456" t="s">
        <v>289</v>
      </c>
      <c r="B54" s="437" t="s">
        <v>294</v>
      </c>
      <c r="C54" s="312"/>
    </row>
    <row r="55" spans="1:3" s="98" customFormat="1" ht="12" customHeight="1">
      <c r="A55" s="456" t="s">
        <v>290</v>
      </c>
      <c r="B55" s="437" t="s">
        <v>295</v>
      </c>
      <c r="C55" s="312"/>
    </row>
    <row r="56" spans="1:3" s="98" customFormat="1" ht="12" customHeight="1" thickBot="1">
      <c r="A56" s="457" t="s">
        <v>291</v>
      </c>
      <c r="B56" s="438" t="s">
        <v>296</v>
      </c>
      <c r="C56" s="422"/>
    </row>
    <row r="57" spans="1:3" s="98" customFormat="1" ht="12" customHeight="1" thickBot="1">
      <c r="A57" s="31" t="s">
        <v>180</v>
      </c>
      <c r="B57" s="21" t="s">
        <v>297</v>
      </c>
      <c r="C57" s="307">
        <f>SUM(C58:C60)</f>
        <v>0</v>
      </c>
    </row>
    <row r="58" spans="1:3" s="98" customFormat="1" ht="12" customHeight="1">
      <c r="A58" s="455" t="s">
        <v>97</v>
      </c>
      <c r="B58" s="436" t="s">
        <v>298</v>
      </c>
      <c r="C58" s="310"/>
    </row>
    <row r="59" spans="1:3" s="98" customFormat="1" ht="12" customHeight="1">
      <c r="A59" s="456" t="s">
        <v>98</v>
      </c>
      <c r="B59" s="437" t="s">
        <v>431</v>
      </c>
      <c r="C59" s="309"/>
    </row>
    <row r="60" spans="1:3" s="98" customFormat="1" ht="12" customHeight="1">
      <c r="A60" s="456" t="s">
        <v>301</v>
      </c>
      <c r="B60" s="437" t="s">
        <v>299</v>
      </c>
      <c r="C60" s="309"/>
    </row>
    <row r="61" spans="1:3" s="98" customFormat="1" ht="12" customHeight="1" thickBot="1">
      <c r="A61" s="457" t="s">
        <v>302</v>
      </c>
      <c r="B61" s="438" t="s">
        <v>300</v>
      </c>
      <c r="C61" s="311"/>
    </row>
    <row r="62" spans="1:3" s="98" customFormat="1" ht="12" customHeight="1" thickBot="1">
      <c r="A62" s="31" t="s">
        <v>26</v>
      </c>
      <c r="B62" s="302" t="s">
        <v>303</v>
      </c>
      <c r="C62" s="307">
        <f>SUM(C63:C65)</f>
        <v>0</v>
      </c>
    </row>
    <row r="63" spans="1:3" s="98" customFormat="1" ht="12" customHeight="1">
      <c r="A63" s="455" t="s">
        <v>181</v>
      </c>
      <c r="B63" s="436" t="s">
        <v>305</v>
      </c>
      <c r="C63" s="312"/>
    </row>
    <row r="64" spans="1:3" s="98" customFormat="1" ht="12" customHeight="1">
      <c r="A64" s="456" t="s">
        <v>182</v>
      </c>
      <c r="B64" s="437" t="s">
        <v>432</v>
      </c>
      <c r="C64" s="312"/>
    </row>
    <row r="65" spans="1:3" s="98" customFormat="1" ht="12" customHeight="1">
      <c r="A65" s="456" t="s">
        <v>231</v>
      </c>
      <c r="B65" s="437" t="s">
        <v>306</v>
      </c>
      <c r="C65" s="312"/>
    </row>
    <row r="66" spans="1:3" s="98" customFormat="1" ht="12" customHeight="1" thickBot="1">
      <c r="A66" s="457" t="s">
        <v>304</v>
      </c>
      <c r="B66" s="438" t="s">
        <v>307</v>
      </c>
      <c r="C66" s="312"/>
    </row>
    <row r="67" spans="1:3" s="98" customFormat="1" ht="12" customHeight="1" thickBot="1">
      <c r="A67" s="31" t="s">
        <v>27</v>
      </c>
      <c r="B67" s="21" t="s">
        <v>308</v>
      </c>
      <c r="C67" s="313">
        <f>+C10+C17+C24+C31+C39+C51+C57+C62</f>
        <v>725237148</v>
      </c>
    </row>
    <row r="68" spans="1:3" s="98" customFormat="1" ht="12" customHeight="1" thickBot="1">
      <c r="A68" s="458" t="s">
        <v>399</v>
      </c>
      <c r="B68" s="302" t="s">
        <v>310</v>
      </c>
      <c r="C68" s="307">
        <f>SUM(C69:C71)</f>
        <v>0</v>
      </c>
    </row>
    <row r="69" spans="1:3" s="98" customFormat="1" ht="12" customHeight="1">
      <c r="A69" s="455" t="s">
        <v>341</v>
      </c>
      <c r="B69" s="436" t="s">
        <v>311</v>
      </c>
      <c r="C69" s="312"/>
    </row>
    <row r="70" spans="1:3" s="98" customFormat="1" ht="12" customHeight="1">
      <c r="A70" s="456" t="s">
        <v>350</v>
      </c>
      <c r="B70" s="437" t="s">
        <v>312</v>
      </c>
      <c r="C70" s="312"/>
    </row>
    <row r="71" spans="1:3" s="98" customFormat="1" ht="12" customHeight="1" thickBot="1">
      <c r="A71" s="457" t="s">
        <v>351</v>
      </c>
      <c r="B71" s="439" t="s">
        <v>313</v>
      </c>
      <c r="C71" s="312"/>
    </row>
    <row r="72" spans="1:3" s="98" customFormat="1" ht="12" customHeight="1" thickBot="1">
      <c r="A72" s="458" t="s">
        <v>314</v>
      </c>
      <c r="B72" s="302" t="s">
        <v>315</v>
      </c>
      <c r="C72" s="307">
        <f>SUM(C73:C76)</f>
        <v>0</v>
      </c>
    </row>
    <row r="73" spans="1:3" s="98" customFormat="1" ht="12" customHeight="1">
      <c r="A73" s="455" t="s">
        <v>149</v>
      </c>
      <c r="B73" s="436" t="s">
        <v>316</v>
      </c>
      <c r="C73" s="312"/>
    </row>
    <row r="74" spans="1:3" s="98" customFormat="1" ht="12" customHeight="1">
      <c r="A74" s="456" t="s">
        <v>150</v>
      </c>
      <c r="B74" s="437" t="s">
        <v>317</v>
      </c>
      <c r="C74" s="312"/>
    </row>
    <row r="75" spans="1:3" s="98" customFormat="1" ht="12" customHeight="1">
      <c r="A75" s="456" t="s">
        <v>342</v>
      </c>
      <c r="B75" s="437" t="s">
        <v>318</v>
      </c>
      <c r="C75" s="312"/>
    </row>
    <row r="76" spans="1:3" s="98" customFormat="1" ht="12" customHeight="1" thickBot="1">
      <c r="A76" s="457" t="s">
        <v>343</v>
      </c>
      <c r="B76" s="438" t="s">
        <v>319</v>
      </c>
      <c r="C76" s="312"/>
    </row>
    <row r="77" spans="1:3" s="98" customFormat="1" ht="12" customHeight="1" thickBot="1">
      <c r="A77" s="458" t="s">
        <v>320</v>
      </c>
      <c r="B77" s="302" t="s">
        <v>321</v>
      </c>
      <c r="C77" s="307">
        <f>SUM(C78:C79)</f>
        <v>548370062</v>
      </c>
    </row>
    <row r="78" spans="1:3" s="98" customFormat="1" ht="12" customHeight="1">
      <c r="A78" s="455" t="s">
        <v>344</v>
      </c>
      <c r="B78" s="436" t="s">
        <v>322</v>
      </c>
      <c r="C78" s="312">
        <v>548370062</v>
      </c>
    </row>
    <row r="79" spans="1:3" s="98" customFormat="1" ht="12" customHeight="1" thickBot="1">
      <c r="A79" s="457" t="s">
        <v>345</v>
      </c>
      <c r="B79" s="438" t="s">
        <v>323</v>
      </c>
      <c r="C79" s="312"/>
    </row>
    <row r="80" spans="1:3" s="97" customFormat="1" ht="12" customHeight="1" thickBot="1">
      <c r="A80" s="458" t="s">
        <v>324</v>
      </c>
      <c r="B80" s="302" t="s">
        <v>325</v>
      </c>
      <c r="C80" s="307">
        <f>SUM(C81:C83)</f>
        <v>0</v>
      </c>
    </row>
    <row r="81" spans="1:3" s="98" customFormat="1" ht="12" customHeight="1">
      <c r="A81" s="455" t="s">
        <v>346</v>
      </c>
      <c r="B81" s="436" t="s">
        <v>326</v>
      </c>
      <c r="C81" s="312"/>
    </row>
    <row r="82" spans="1:3" s="98" customFormat="1" ht="12" customHeight="1">
      <c r="A82" s="456" t="s">
        <v>347</v>
      </c>
      <c r="B82" s="437" t="s">
        <v>327</v>
      </c>
      <c r="C82" s="312"/>
    </row>
    <row r="83" spans="1:3" s="98" customFormat="1" ht="12" customHeight="1" thickBot="1">
      <c r="A83" s="457" t="s">
        <v>348</v>
      </c>
      <c r="B83" s="438" t="s">
        <v>328</v>
      </c>
      <c r="C83" s="312"/>
    </row>
    <row r="84" spans="1:3" s="98" customFormat="1" ht="12" customHeight="1" thickBot="1">
      <c r="A84" s="458" t="s">
        <v>329</v>
      </c>
      <c r="B84" s="302" t="s">
        <v>349</v>
      </c>
      <c r="C84" s="307">
        <f>SUM(C85:C88)</f>
        <v>0</v>
      </c>
    </row>
    <row r="85" spans="1:3" s="98" customFormat="1" ht="12" customHeight="1">
      <c r="A85" s="459" t="s">
        <v>330</v>
      </c>
      <c r="B85" s="436" t="s">
        <v>331</v>
      </c>
      <c r="C85" s="312"/>
    </row>
    <row r="86" spans="1:3" s="98" customFormat="1" ht="12" customHeight="1">
      <c r="A86" s="460" t="s">
        <v>332</v>
      </c>
      <c r="B86" s="437" t="s">
        <v>333</v>
      </c>
      <c r="C86" s="312"/>
    </row>
    <row r="87" spans="1:3" s="98" customFormat="1" ht="12" customHeight="1">
      <c r="A87" s="460" t="s">
        <v>334</v>
      </c>
      <c r="B87" s="437" t="s">
        <v>335</v>
      </c>
      <c r="C87" s="312"/>
    </row>
    <row r="88" spans="1:3" s="97" customFormat="1" ht="12" customHeight="1" thickBot="1">
      <c r="A88" s="461" t="s">
        <v>336</v>
      </c>
      <c r="B88" s="438" t="s">
        <v>337</v>
      </c>
      <c r="C88" s="312"/>
    </row>
    <row r="89" spans="1:3" s="97" customFormat="1" ht="12" customHeight="1" thickBot="1">
      <c r="A89" s="458" t="s">
        <v>338</v>
      </c>
      <c r="B89" s="302" t="s">
        <v>480</v>
      </c>
      <c r="C89" s="481"/>
    </row>
    <row r="90" spans="1:3" s="97" customFormat="1" ht="12" customHeight="1" thickBot="1">
      <c r="A90" s="458" t="s">
        <v>512</v>
      </c>
      <c r="B90" s="302" t="s">
        <v>339</v>
      </c>
      <c r="C90" s="481"/>
    </row>
    <row r="91" spans="1:3" s="97" customFormat="1" ht="12" customHeight="1" thickBot="1">
      <c r="A91" s="458" t="s">
        <v>513</v>
      </c>
      <c r="B91" s="443" t="s">
        <v>483</v>
      </c>
      <c r="C91" s="313">
        <f>+C68+C72+C77+C80+C84+C90+C89</f>
        <v>548370062</v>
      </c>
    </row>
    <row r="92" spans="1:3" s="97" customFormat="1" ht="12" customHeight="1" thickBot="1">
      <c r="A92" s="462" t="s">
        <v>514</v>
      </c>
      <c r="B92" s="444" t="s">
        <v>515</v>
      </c>
      <c r="C92" s="313">
        <f>+C67+C91</f>
        <v>1273607210</v>
      </c>
    </row>
    <row r="93" spans="1:3" s="98" customFormat="1" ht="15" customHeight="1" thickBot="1">
      <c r="A93" s="248"/>
      <c r="B93" s="249"/>
      <c r="C93" s="377"/>
    </row>
    <row r="94" spans="1:3" s="69" customFormat="1" ht="16.5" customHeight="1" thickBot="1">
      <c r="A94" s="252"/>
      <c r="B94" s="253" t="s">
        <v>58</v>
      </c>
      <c r="C94" s="379"/>
    </row>
    <row r="95" spans="1:3" s="99" customFormat="1" ht="12" customHeight="1" thickBot="1">
      <c r="A95" s="428" t="s">
        <v>19</v>
      </c>
      <c r="B95" s="27" t="s">
        <v>519</v>
      </c>
      <c r="C95" s="306">
        <f>+C96+C97+C98+C99+C100+C113</f>
        <v>705113587</v>
      </c>
    </row>
    <row r="96" spans="1:3" ht="12" customHeight="1">
      <c r="A96" s="463" t="s">
        <v>99</v>
      </c>
      <c r="B96" s="10" t="s">
        <v>50</v>
      </c>
      <c r="C96" s="308">
        <v>80721525</v>
      </c>
    </row>
    <row r="97" spans="1:3" ht="12" customHeight="1">
      <c r="A97" s="456" t="s">
        <v>100</v>
      </c>
      <c r="B97" s="8" t="s">
        <v>183</v>
      </c>
      <c r="C97" s="309">
        <v>12809000</v>
      </c>
    </row>
    <row r="98" spans="1:3" ht="12" customHeight="1">
      <c r="A98" s="456" t="s">
        <v>101</v>
      </c>
      <c r="B98" s="8" t="s">
        <v>140</v>
      </c>
      <c r="C98" s="311">
        <v>42651000</v>
      </c>
    </row>
    <row r="99" spans="1:3" ht="12" customHeight="1">
      <c r="A99" s="456" t="s">
        <v>102</v>
      </c>
      <c r="B99" s="11" t="s">
        <v>184</v>
      </c>
      <c r="C99" s="311">
        <v>14062000</v>
      </c>
    </row>
    <row r="100" spans="1:3" ht="12" customHeight="1">
      <c r="A100" s="456" t="s">
        <v>113</v>
      </c>
      <c r="B100" s="19" t="s">
        <v>185</v>
      </c>
      <c r="C100" s="311">
        <v>5500000</v>
      </c>
    </row>
    <row r="101" spans="1:3" ht="12" customHeight="1">
      <c r="A101" s="456" t="s">
        <v>103</v>
      </c>
      <c r="B101" s="8" t="s">
        <v>516</v>
      </c>
      <c r="C101" s="311"/>
    </row>
    <row r="102" spans="1:3" ht="12" customHeight="1">
      <c r="A102" s="456" t="s">
        <v>104</v>
      </c>
      <c r="B102" s="145" t="s">
        <v>446</v>
      </c>
      <c r="C102" s="311"/>
    </row>
    <row r="103" spans="1:3" ht="12" customHeight="1">
      <c r="A103" s="456" t="s">
        <v>114</v>
      </c>
      <c r="B103" s="145" t="s">
        <v>445</v>
      </c>
      <c r="C103" s="311"/>
    </row>
    <row r="104" spans="1:3" ht="12" customHeight="1">
      <c r="A104" s="456" t="s">
        <v>115</v>
      </c>
      <c r="B104" s="145" t="s">
        <v>355</v>
      </c>
      <c r="C104" s="311"/>
    </row>
    <row r="105" spans="1:3" ht="12" customHeight="1">
      <c r="A105" s="456" t="s">
        <v>116</v>
      </c>
      <c r="B105" s="146" t="s">
        <v>356</v>
      </c>
      <c r="C105" s="311"/>
    </row>
    <row r="106" spans="1:3" ht="12" customHeight="1">
      <c r="A106" s="456" t="s">
        <v>117</v>
      </c>
      <c r="B106" s="146" t="s">
        <v>357</v>
      </c>
      <c r="C106" s="311"/>
    </row>
    <row r="107" spans="1:3" ht="12" customHeight="1">
      <c r="A107" s="456" t="s">
        <v>119</v>
      </c>
      <c r="B107" s="145" t="s">
        <v>358</v>
      </c>
      <c r="C107" s="311"/>
    </row>
    <row r="108" spans="1:3" ht="12" customHeight="1">
      <c r="A108" s="456" t="s">
        <v>186</v>
      </c>
      <c r="B108" s="145" t="s">
        <v>359</v>
      </c>
      <c r="C108" s="311"/>
    </row>
    <row r="109" spans="1:3" ht="12" customHeight="1">
      <c r="A109" s="456" t="s">
        <v>353</v>
      </c>
      <c r="B109" s="146" t="s">
        <v>360</v>
      </c>
      <c r="C109" s="311"/>
    </row>
    <row r="110" spans="1:3" ht="12" customHeight="1">
      <c r="A110" s="464" t="s">
        <v>354</v>
      </c>
      <c r="B110" s="147" t="s">
        <v>361</v>
      </c>
      <c r="C110" s="311"/>
    </row>
    <row r="111" spans="1:3" ht="12" customHeight="1">
      <c r="A111" s="456" t="s">
        <v>443</v>
      </c>
      <c r="B111" s="147" t="s">
        <v>362</v>
      </c>
      <c r="C111" s="311"/>
    </row>
    <row r="112" spans="1:3" ht="12" customHeight="1">
      <c r="A112" s="456" t="s">
        <v>444</v>
      </c>
      <c r="B112" s="146" t="s">
        <v>363</v>
      </c>
      <c r="C112" s="309">
        <v>5500000</v>
      </c>
    </row>
    <row r="113" spans="1:3" ht="12" customHeight="1">
      <c r="A113" s="456" t="s">
        <v>448</v>
      </c>
      <c r="B113" s="11" t="s">
        <v>51</v>
      </c>
      <c r="C113" s="309">
        <v>549370062</v>
      </c>
    </row>
    <row r="114" spans="1:3" ht="12" customHeight="1">
      <c r="A114" s="457" t="s">
        <v>449</v>
      </c>
      <c r="B114" s="8" t="s">
        <v>517</v>
      </c>
      <c r="C114" s="311">
        <v>548370062</v>
      </c>
    </row>
    <row r="115" spans="1:3" ht="12" customHeight="1" thickBot="1">
      <c r="A115" s="465" t="s">
        <v>450</v>
      </c>
      <c r="B115" s="148" t="s">
        <v>518</v>
      </c>
      <c r="C115" s="315">
        <v>1000000</v>
      </c>
    </row>
    <row r="116" spans="1:3" ht="12" customHeight="1" thickBot="1">
      <c r="A116" s="31" t="s">
        <v>20</v>
      </c>
      <c r="B116" s="26" t="s">
        <v>364</v>
      </c>
      <c r="C116" s="307">
        <f>+C117+C119+C121</f>
        <v>29684475</v>
      </c>
    </row>
    <row r="117" spans="1:3" ht="12" customHeight="1">
      <c r="A117" s="455" t="s">
        <v>105</v>
      </c>
      <c r="B117" s="8" t="s">
        <v>230</v>
      </c>
      <c r="C117" s="310">
        <v>22208000</v>
      </c>
    </row>
    <row r="118" spans="1:3" ht="12" customHeight="1">
      <c r="A118" s="455" t="s">
        <v>106</v>
      </c>
      <c r="B118" s="12" t="s">
        <v>368</v>
      </c>
      <c r="C118" s="310"/>
    </row>
    <row r="119" spans="1:3" ht="12" customHeight="1">
      <c r="A119" s="455" t="s">
        <v>107</v>
      </c>
      <c r="B119" s="12" t="s">
        <v>187</v>
      </c>
      <c r="C119" s="309">
        <v>7476475</v>
      </c>
    </row>
    <row r="120" spans="1:3" ht="12" customHeight="1">
      <c r="A120" s="455" t="s">
        <v>108</v>
      </c>
      <c r="B120" s="12" t="s">
        <v>369</v>
      </c>
      <c r="C120" s="277"/>
    </row>
    <row r="121" spans="1:3" ht="12" customHeight="1">
      <c r="A121" s="455" t="s">
        <v>109</v>
      </c>
      <c r="B121" s="304" t="s">
        <v>232</v>
      </c>
      <c r="C121" s="277"/>
    </row>
    <row r="122" spans="1:3" ht="12" customHeight="1">
      <c r="A122" s="455" t="s">
        <v>118</v>
      </c>
      <c r="B122" s="303" t="s">
        <v>433</v>
      </c>
      <c r="C122" s="277"/>
    </row>
    <row r="123" spans="1:3" ht="12" customHeight="1">
      <c r="A123" s="455" t="s">
        <v>120</v>
      </c>
      <c r="B123" s="432" t="s">
        <v>374</v>
      </c>
      <c r="C123" s="277"/>
    </row>
    <row r="124" spans="1:3" ht="12" customHeight="1">
      <c r="A124" s="455" t="s">
        <v>188</v>
      </c>
      <c r="B124" s="146" t="s">
        <v>357</v>
      </c>
      <c r="C124" s="277"/>
    </row>
    <row r="125" spans="1:3" ht="12" customHeight="1">
      <c r="A125" s="455" t="s">
        <v>189</v>
      </c>
      <c r="B125" s="146" t="s">
        <v>373</v>
      </c>
      <c r="C125" s="277"/>
    </row>
    <row r="126" spans="1:3" ht="12" customHeight="1">
      <c r="A126" s="455" t="s">
        <v>190</v>
      </c>
      <c r="B126" s="146" t="s">
        <v>372</v>
      </c>
      <c r="C126" s="277"/>
    </row>
    <row r="127" spans="1:3" ht="12" customHeight="1">
      <c r="A127" s="455" t="s">
        <v>365</v>
      </c>
      <c r="B127" s="146" t="s">
        <v>360</v>
      </c>
      <c r="C127" s="277"/>
    </row>
    <row r="128" spans="1:3" ht="12" customHeight="1">
      <c r="A128" s="455" t="s">
        <v>366</v>
      </c>
      <c r="B128" s="146" t="s">
        <v>371</v>
      </c>
      <c r="C128" s="277"/>
    </row>
    <row r="129" spans="1:3" ht="12" customHeight="1" thickBot="1">
      <c r="A129" s="464" t="s">
        <v>367</v>
      </c>
      <c r="B129" s="146" t="s">
        <v>370</v>
      </c>
      <c r="C129" s="279"/>
    </row>
    <row r="130" spans="1:3" ht="12" customHeight="1" thickBot="1">
      <c r="A130" s="31" t="s">
        <v>21</v>
      </c>
      <c r="B130" s="126" t="s">
        <v>453</v>
      </c>
      <c r="C130" s="307">
        <f>+C95+C116</f>
        <v>734798062</v>
      </c>
    </row>
    <row r="131" spans="1:3" ht="12" customHeight="1" thickBot="1">
      <c r="A131" s="31" t="s">
        <v>22</v>
      </c>
      <c r="B131" s="126" t="s">
        <v>454</v>
      </c>
      <c r="C131" s="307">
        <f>+C132+C133+C134</f>
        <v>0</v>
      </c>
    </row>
    <row r="132" spans="1:3" s="99" customFormat="1" ht="12" customHeight="1">
      <c r="A132" s="455" t="s">
        <v>269</v>
      </c>
      <c r="B132" s="9" t="s">
        <v>522</v>
      </c>
      <c r="C132" s="277"/>
    </row>
    <row r="133" spans="1:3" ht="12" customHeight="1">
      <c r="A133" s="455" t="s">
        <v>270</v>
      </c>
      <c r="B133" s="9" t="s">
        <v>462</v>
      </c>
      <c r="C133" s="277"/>
    </row>
    <row r="134" spans="1:3" ht="12" customHeight="1" thickBot="1">
      <c r="A134" s="464" t="s">
        <v>271</v>
      </c>
      <c r="B134" s="7" t="s">
        <v>521</v>
      </c>
      <c r="C134" s="277"/>
    </row>
    <row r="135" spans="1:3" ht="12" customHeight="1" thickBot="1">
      <c r="A135" s="31" t="s">
        <v>23</v>
      </c>
      <c r="B135" s="126" t="s">
        <v>455</v>
      </c>
      <c r="C135" s="307">
        <f>+C136+C137+C138+C139+C140+C141</f>
        <v>0</v>
      </c>
    </row>
    <row r="136" spans="1:3" ht="12" customHeight="1">
      <c r="A136" s="455" t="s">
        <v>92</v>
      </c>
      <c r="B136" s="9" t="s">
        <v>464</v>
      </c>
      <c r="C136" s="277"/>
    </row>
    <row r="137" spans="1:3" ht="12" customHeight="1">
      <c r="A137" s="455" t="s">
        <v>93</v>
      </c>
      <c r="B137" s="9" t="s">
        <v>456</v>
      </c>
      <c r="C137" s="277"/>
    </row>
    <row r="138" spans="1:3" ht="12" customHeight="1">
      <c r="A138" s="455" t="s">
        <v>94</v>
      </c>
      <c r="B138" s="9" t="s">
        <v>457</v>
      </c>
      <c r="C138" s="277"/>
    </row>
    <row r="139" spans="1:3" ht="12" customHeight="1">
      <c r="A139" s="455" t="s">
        <v>175</v>
      </c>
      <c r="B139" s="9" t="s">
        <v>520</v>
      </c>
      <c r="C139" s="277"/>
    </row>
    <row r="140" spans="1:3" ht="12" customHeight="1">
      <c r="A140" s="455" t="s">
        <v>176</v>
      </c>
      <c r="B140" s="9" t="s">
        <v>459</v>
      </c>
      <c r="C140" s="277"/>
    </row>
    <row r="141" spans="1:3" s="99" customFormat="1" ht="12" customHeight="1" thickBot="1">
      <c r="A141" s="464" t="s">
        <v>177</v>
      </c>
      <c r="B141" s="7" t="s">
        <v>460</v>
      </c>
      <c r="C141" s="277"/>
    </row>
    <row r="142" spans="1:11" ht="12" customHeight="1" thickBot="1">
      <c r="A142" s="31" t="s">
        <v>24</v>
      </c>
      <c r="B142" s="126" t="s">
        <v>547</v>
      </c>
      <c r="C142" s="313">
        <f>+C143+C144+C146+C147+C145</f>
        <v>538809148</v>
      </c>
      <c r="K142" s="259"/>
    </row>
    <row r="143" spans="1:3" ht="12.75">
      <c r="A143" s="455" t="s">
        <v>95</v>
      </c>
      <c r="B143" s="9" t="s">
        <v>375</v>
      </c>
      <c r="C143" s="277"/>
    </row>
    <row r="144" spans="1:3" ht="12" customHeight="1">
      <c r="A144" s="455" t="s">
        <v>96</v>
      </c>
      <c r="B144" s="9" t="s">
        <v>376</v>
      </c>
      <c r="C144" s="277"/>
    </row>
    <row r="145" spans="1:3" ht="12" customHeight="1">
      <c r="A145" s="455" t="s">
        <v>289</v>
      </c>
      <c r="B145" s="9" t="s">
        <v>546</v>
      </c>
      <c r="C145" s="277">
        <v>538809148</v>
      </c>
    </row>
    <row r="146" spans="1:3" s="99" customFormat="1" ht="12" customHeight="1">
      <c r="A146" s="455" t="s">
        <v>290</v>
      </c>
      <c r="B146" s="9" t="s">
        <v>469</v>
      </c>
      <c r="C146" s="277"/>
    </row>
    <row r="147" spans="1:3" s="99" customFormat="1" ht="12" customHeight="1" thickBot="1">
      <c r="A147" s="464" t="s">
        <v>291</v>
      </c>
      <c r="B147" s="7" t="s">
        <v>395</v>
      </c>
      <c r="C147" s="277"/>
    </row>
    <row r="148" spans="1:3" s="99" customFormat="1" ht="12" customHeight="1" thickBot="1">
      <c r="A148" s="31" t="s">
        <v>25</v>
      </c>
      <c r="B148" s="126" t="s">
        <v>470</v>
      </c>
      <c r="C148" s="316">
        <f>+C149+C150+C151+C152+C153</f>
        <v>0</v>
      </c>
    </row>
    <row r="149" spans="1:3" s="99" customFormat="1" ht="12" customHeight="1">
      <c r="A149" s="455" t="s">
        <v>97</v>
      </c>
      <c r="B149" s="9" t="s">
        <v>465</v>
      </c>
      <c r="C149" s="277"/>
    </row>
    <row r="150" spans="1:3" s="99" customFormat="1" ht="12" customHeight="1">
      <c r="A150" s="455" t="s">
        <v>98</v>
      </c>
      <c r="B150" s="9" t="s">
        <v>472</v>
      </c>
      <c r="C150" s="277"/>
    </row>
    <row r="151" spans="1:3" s="99" customFormat="1" ht="12" customHeight="1">
      <c r="A151" s="455" t="s">
        <v>301</v>
      </c>
      <c r="B151" s="9" t="s">
        <v>467</v>
      </c>
      <c r="C151" s="277"/>
    </row>
    <row r="152" spans="1:3" s="99" customFormat="1" ht="12" customHeight="1">
      <c r="A152" s="455" t="s">
        <v>302</v>
      </c>
      <c r="B152" s="9" t="s">
        <v>523</v>
      </c>
      <c r="C152" s="277"/>
    </row>
    <row r="153" spans="1:3" ht="12.75" customHeight="1" thickBot="1">
      <c r="A153" s="464" t="s">
        <v>471</v>
      </c>
      <c r="B153" s="7" t="s">
        <v>474</v>
      </c>
      <c r="C153" s="279"/>
    </row>
    <row r="154" spans="1:3" ht="12.75" customHeight="1" thickBot="1">
      <c r="A154" s="506" t="s">
        <v>26</v>
      </c>
      <c r="B154" s="126" t="s">
        <v>475</v>
      </c>
      <c r="C154" s="316"/>
    </row>
    <row r="155" spans="1:3" ht="12.75" customHeight="1" thickBot="1">
      <c r="A155" s="506" t="s">
        <v>27</v>
      </c>
      <c r="B155" s="126" t="s">
        <v>476</v>
      </c>
      <c r="C155" s="316"/>
    </row>
    <row r="156" spans="1:3" ht="12" customHeight="1" thickBot="1">
      <c r="A156" s="31" t="s">
        <v>28</v>
      </c>
      <c r="B156" s="126" t="s">
        <v>478</v>
      </c>
      <c r="C156" s="446">
        <f>+C131+C135+C142+C148+C154+C155</f>
        <v>538809148</v>
      </c>
    </row>
    <row r="157" spans="1:3" ht="15" customHeight="1" thickBot="1">
      <c r="A157" s="466" t="s">
        <v>29</v>
      </c>
      <c r="B157" s="398" t="s">
        <v>477</v>
      </c>
      <c r="C157" s="446">
        <f>+C130+C156</f>
        <v>1273607210</v>
      </c>
    </row>
    <row r="158" spans="1:3" ht="13.5" thickBot="1">
      <c r="A158" s="406"/>
      <c r="B158" s="407"/>
      <c r="C158" s="408"/>
    </row>
    <row r="159" spans="1:3" ht="15" customHeight="1" thickBot="1">
      <c r="A159" s="257" t="s">
        <v>524</v>
      </c>
      <c r="B159" s="258"/>
      <c r="C159" s="124">
        <v>2</v>
      </c>
    </row>
    <row r="160" spans="1:3" ht="14.25" customHeight="1" thickBot="1">
      <c r="A160" s="257" t="s">
        <v>206</v>
      </c>
      <c r="B160" s="258"/>
      <c r="C160" s="124">
        <v>251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2"/>
  <headerFooter differentFirst="1" alignWithMargins="0">
    <firstHeader>&amp;L&amp;G</firstHeader>
  </headerFooter>
  <rowBreaks count="1" manualBreakCount="1">
    <brk id="92" max="25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>
      <c r="A1" s="234"/>
      <c r="B1" s="236"/>
      <c r="C1" s="572" t="str">
        <f>+CONCATENATE("9.1.1. melléklet a 3/2017. (II.2.) önkormányzati rendelethez")</f>
        <v>9.1.1. melléklet a 3/2017. (II.2.) önkormányzati rendelethez</v>
      </c>
    </row>
    <row r="2" spans="1:3" s="2" customFormat="1" ht="16.5" customHeight="1">
      <c r="A2" s="234"/>
      <c r="B2" s="236"/>
      <c r="C2" s="572"/>
    </row>
    <row r="3" spans="1:3" s="2" customFormat="1" ht="16.5" customHeight="1" thickBot="1">
      <c r="A3" s="234"/>
      <c r="B3" s="236"/>
      <c r="C3" s="572"/>
    </row>
    <row r="4" spans="1:3" s="95" customFormat="1" ht="21" customHeight="1">
      <c r="A4" s="426" t="s">
        <v>62</v>
      </c>
      <c r="B4" s="368" t="s">
        <v>576</v>
      </c>
      <c r="C4" s="370" t="s">
        <v>55</v>
      </c>
    </row>
    <row r="5" spans="1:3" s="95" customFormat="1" ht="16.5" thickBot="1">
      <c r="A5" s="237" t="s">
        <v>203</v>
      </c>
      <c r="B5" s="369" t="s">
        <v>434</v>
      </c>
      <c r="C5" s="505" t="s">
        <v>60</v>
      </c>
    </row>
    <row r="6" spans="1:3" s="96" customFormat="1" ht="15.75" customHeight="1" thickBot="1">
      <c r="A6" s="238"/>
      <c r="B6" s="238"/>
      <c r="C6" s="239" t="str">
        <f>'9.1. sz. mell'!C6</f>
        <v>Forintban!</v>
      </c>
    </row>
    <row r="7" spans="1:3" ht="13.5" thickBot="1">
      <c r="A7" s="427" t="s">
        <v>205</v>
      </c>
      <c r="B7" s="240" t="s">
        <v>569</v>
      </c>
      <c r="C7" s="371" t="s">
        <v>56</v>
      </c>
    </row>
    <row r="8" spans="1:3" s="69" customFormat="1" ht="12.75" customHeight="1" thickBot="1">
      <c r="A8" s="202"/>
      <c r="B8" s="203" t="s">
        <v>498</v>
      </c>
      <c r="C8" s="204" t="s">
        <v>499</v>
      </c>
    </row>
    <row r="9" spans="1:3" s="69" customFormat="1" ht="15.75" customHeight="1" thickBot="1">
      <c r="A9" s="242"/>
      <c r="B9" s="243" t="s">
        <v>57</v>
      </c>
      <c r="C9" s="372"/>
    </row>
    <row r="10" spans="1:3" s="69" customFormat="1" ht="12" customHeight="1" thickBot="1">
      <c r="A10" s="31" t="s">
        <v>19</v>
      </c>
      <c r="B10" s="21" t="s">
        <v>253</v>
      </c>
      <c r="C10" s="307">
        <f>+C11+C12+C13+C14+C15+C16</f>
        <v>378878623</v>
      </c>
    </row>
    <row r="11" spans="1:3" s="97" customFormat="1" ht="12" customHeight="1">
      <c r="A11" s="455" t="s">
        <v>99</v>
      </c>
      <c r="B11" s="436" t="s">
        <v>254</v>
      </c>
      <c r="C11" s="310">
        <f>'9.1. sz. mell'!C11-'9.1.2. sz. mell'!C11</f>
        <v>86254717</v>
      </c>
    </row>
    <row r="12" spans="1:3" s="98" customFormat="1" ht="12" customHeight="1">
      <c r="A12" s="456" t="s">
        <v>100</v>
      </c>
      <c r="B12" s="437" t="s">
        <v>255</v>
      </c>
      <c r="C12" s="310">
        <f>'9.1. sz. mell'!C12-'9.1.2. sz. mell'!C12</f>
        <v>156294990</v>
      </c>
    </row>
    <row r="13" spans="1:3" s="98" customFormat="1" ht="12" customHeight="1">
      <c r="A13" s="456" t="s">
        <v>101</v>
      </c>
      <c r="B13" s="437" t="s">
        <v>556</v>
      </c>
      <c r="C13" s="310">
        <f>'9.1. sz. mell'!C13-'9.1.2. sz. mell'!C13</f>
        <v>129368188</v>
      </c>
    </row>
    <row r="14" spans="1:3" s="98" customFormat="1" ht="12" customHeight="1">
      <c r="A14" s="456" t="s">
        <v>102</v>
      </c>
      <c r="B14" s="437" t="s">
        <v>257</v>
      </c>
      <c r="C14" s="310">
        <f>'9.1. sz. mell'!C14-'9.1.2. sz. mell'!C14</f>
        <v>6665580</v>
      </c>
    </row>
    <row r="15" spans="1:3" s="98" customFormat="1" ht="12" customHeight="1">
      <c r="A15" s="456" t="s">
        <v>148</v>
      </c>
      <c r="B15" s="437" t="s">
        <v>511</v>
      </c>
      <c r="C15" s="310">
        <f>'9.1. sz. mell'!C15-'9.1.2. sz. mell'!C15</f>
        <v>295148</v>
      </c>
    </row>
    <row r="16" spans="1:3" s="97" customFormat="1" ht="12" customHeight="1" thickBot="1">
      <c r="A16" s="457" t="s">
        <v>103</v>
      </c>
      <c r="B16" s="438" t="s">
        <v>438</v>
      </c>
      <c r="C16" s="310">
        <f>'9.1. sz. mell'!C16-'9.1.2. sz. mell'!C16</f>
        <v>0</v>
      </c>
    </row>
    <row r="17" spans="1:3" s="97" customFormat="1" ht="12" customHeight="1" thickBot="1">
      <c r="A17" s="31" t="s">
        <v>20</v>
      </c>
      <c r="B17" s="302" t="s">
        <v>258</v>
      </c>
      <c r="C17" s="307">
        <f>+C18+C19+C20+C21+C22</f>
        <v>57220525</v>
      </c>
    </row>
    <row r="18" spans="1:3" s="97" customFormat="1" ht="12" customHeight="1">
      <c r="A18" s="455" t="s">
        <v>105</v>
      </c>
      <c r="B18" s="436" t="s">
        <v>259</v>
      </c>
      <c r="C18" s="310">
        <f>'9.1. sz. mell'!C18-'9.1.2. sz. mell'!C18</f>
        <v>0</v>
      </c>
    </row>
    <row r="19" spans="1:3" s="97" customFormat="1" ht="12" customHeight="1">
      <c r="A19" s="456" t="s">
        <v>106</v>
      </c>
      <c r="B19" s="437" t="s">
        <v>260</v>
      </c>
      <c r="C19" s="310">
        <f>'9.1. sz. mell'!C19-'9.1.2. sz. mell'!C19</f>
        <v>0</v>
      </c>
    </row>
    <row r="20" spans="1:3" s="97" customFormat="1" ht="12" customHeight="1">
      <c r="A20" s="456" t="s">
        <v>107</v>
      </c>
      <c r="B20" s="437" t="s">
        <v>427</v>
      </c>
      <c r="C20" s="310">
        <f>'9.1. sz. mell'!C20-'9.1.2. sz. mell'!C20</f>
        <v>0</v>
      </c>
    </row>
    <row r="21" spans="1:3" s="97" customFormat="1" ht="12" customHeight="1">
      <c r="A21" s="456" t="s">
        <v>108</v>
      </c>
      <c r="B21" s="437" t="s">
        <v>428</v>
      </c>
      <c r="C21" s="310">
        <f>'9.1. sz. mell'!C21-'9.1.2. sz. mell'!C21</f>
        <v>0</v>
      </c>
    </row>
    <row r="22" spans="1:3" s="97" customFormat="1" ht="12" customHeight="1">
      <c r="A22" s="456" t="s">
        <v>109</v>
      </c>
      <c r="B22" s="437" t="s">
        <v>261</v>
      </c>
      <c r="C22" s="310">
        <f>'9.1. sz. mell'!C22-'9.1.2. sz. mell'!C22</f>
        <v>57220525</v>
      </c>
    </row>
    <row r="23" spans="1:3" s="98" customFormat="1" ht="12" customHeight="1" thickBot="1">
      <c r="A23" s="457" t="s">
        <v>118</v>
      </c>
      <c r="B23" s="438" t="s">
        <v>262</v>
      </c>
      <c r="C23" s="310">
        <f>'9.1. sz. mell'!C23-'9.1.2. sz. mell'!C23</f>
        <v>0</v>
      </c>
    </row>
    <row r="24" spans="1:3" s="98" customFormat="1" ht="12" customHeight="1" thickBot="1">
      <c r="A24" s="31" t="s">
        <v>21</v>
      </c>
      <c r="B24" s="21" t="s">
        <v>263</v>
      </c>
      <c r="C24" s="307">
        <f>+C25+C26+C27+C28+C29</f>
        <v>0</v>
      </c>
    </row>
    <row r="25" spans="1:3" s="98" customFormat="1" ht="12" customHeight="1">
      <c r="A25" s="455" t="s">
        <v>88</v>
      </c>
      <c r="B25" s="436" t="s">
        <v>264</v>
      </c>
      <c r="C25" s="310">
        <f>'9.1. sz. mell'!C25-'9.1.2. sz. mell'!C25</f>
        <v>0</v>
      </c>
    </row>
    <row r="26" spans="1:3" s="97" customFormat="1" ht="12" customHeight="1">
      <c r="A26" s="456" t="s">
        <v>89</v>
      </c>
      <c r="B26" s="437" t="s">
        <v>265</v>
      </c>
      <c r="C26" s="310">
        <f>'9.1. sz. mell'!C26-'9.1.2. sz. mell'!C26</f>
        <v>0</v>
      </c>
    </row>
    <row r="27" spans="1:3" s="98" customFormat="1" ht="12" customHeight="1">
      <c r="A27" s="456" t="s">
        <v>90</v>
      </c>
      <c r="B27" s="437" t="s">
        <v>429</v>
      </c>
      <c r="C27" s="310">
        <f>'9.1. sz. mell'!C27-'9.1.2. sz. mell'!C27</f>
        <v>0</v>
      </c>
    </row>
    <row r="28" spans="1:3" s="98" customFormat="1" ht="12" customHeight="1">
      <c r="A28" s="456" t="s">
        <v>91</v>
      </c>
      <c r="B28" s="437" t="s">
        <v>430</v>
      </c>
      <c r="C28" s="310">
        <f>'9.1. sz. mell'!C28-'9.1.2. sz. mell'!C28</f>
        <v>0</v>
      </c>
    </row>
    <row r="29" spans="1:3" s="98" customFormat="1" ht="12" customHeight="1">
      <c r="A29" s="456" t="s">
        <v>171</v>
      </c>
      <c r="B29" s="437" t="s">
        <v>266</v>
      </c>
      <c r="C29" s="310">
        <f>'9.1. sz. mell'!C29-'9.1.2. sz. mell'!C29</f>
        <v>0</v>
      </c>
    </row>
    <row r="30" spans="1:3" s="98" customFormat="1" ht="12" customHeight="1" thickBot="1">
      <c r="A30" s="457" t="s">
        <v>172</v>
      </c>
      <c r="B30" s="438" t="s">
        <v>267</v>
      </c>
      <c r="C30" s="310">
        <f>'9.1. sz. mell'!C30-'9.1.2. sz. mell'!C30</f>
        <v>0</v>
      </c>
    </row>
    <row r="31" spans="1:3" s="98" customFormat="1" ht="12" customHeight="1" thickBot="1">
      <c r="A31" s="31" t="s">
        <v>173</v>
      </c>
      <c r="B31" s="21" t="s">
        <v>566</v>
      </c>
      <c r="C31" s="313">
        <f>SUM(C32:C38)</f>
        <v>263212000</v>
      </c>
    </row>
    <row r="32" spans="1:3" s="98" customFormat="1" ht="12" customHeight="1">
      <c r="A32" s="455" t="s">
        <v>269</v>
      </c>
      <c r="B32" s="436" t="s">
        <v>561</v>
      </c>
      <c r="C32" s="310">
        <f>'9.1. sz. mell'!C32-'9.1.2. sz. mell'!C32</f>
        <v>73712000</v>
      </c>
    </row>
    <row r="33" spans="1:3" s="98" customFormat="1" ht="12" customHeight="1">
      <c r="A33" s="456" t="s">
        <v>270</v>
      </c>
      <c r="B33" s="437" t="s">
        <v>562</v>
      </c>
      <c r="C33" s="310">
        <f>'9.1. sz. mell'!C33-'9.1.2. sz. mell'!C33</f>
        <v>0</v>
      </c>
    </row>
    <row r="34" spans="1:3" s="98" customFormat="1" ht="12" customHeight="1">
      <c r="A34" s="456" t="s">
        <v>271</v>
      </c>
      <c r="B34" s="437" t="s">
        <v>563</v>
      </c>
      <c r="C34" s="310">
        <f>'9.1. sz. mell'!C34-'9.1.2. sz. mell'!C34</f>
        <v>180000000</v>
      </c>
    </row>
    <row r="35" spans="1:3" s="98" customFormat="1" ht="12" customHeight="1">
      <c r="A35" s="456" t="s">
        <v>272</v>
      </c>
      <c r="B35" s="437" t="s">
        <v>564</v>
      </c>
      <c r="C35" s="310">
        <f>'9.1. sz. mell'!C35-'9.1.2. sz. mell'!C35</f>
        <v>1000000</v>
      </c>
    </row>
    <row r="36" spans="1:3" s="98" customFormat="1" ht="12" customHeight="1">
      <c r="A36" s="456" t="s">
        <v>558</v>
      </c>
      <c r="B36" s="437" t="s">
        <v>273</v>
      </c>
      <c r="C36" s="310">
        <f>'9.1. sz. mell'!C36-'9.1.2. sz. mell'!C36</f>
        <v>8000000</v>
      </c>
    </row>
    <row r="37" spans="1:3" s="98" customFormat="1" ht="12" customHeight="1">
      <c r="A37" s="456" t="s">
        <v>559</v>
      </c>
      <c r="B37" s="437" t="s">
        <v>274</v>
      </c>
      <c r="C37" s="310">
        <f>'9.1. sz. mell'!C37-'9.1.2. sz. mell'!C37</f>
        <v>0</v>
      </c>
    </row>
    <row r="38" spans="1:3" s="98" customFormat="1" ht="12" customHeight="1" thickBot="1">
      <c r="A38" s="457" t="s">
        <v>560</v>
      </c>
      <c r="B38" s="526" t="s">
        <v>275</v>
      </c>
      <c r="C38" s="310">
        <f>'9.1. sz. mell'!C38-'9.1.2. sz. mell'!C38</f>
        <v>500000</v>
      </c>
    </row>
    <row r="39" spans="1:3" s="98" customFormat="1" ht="12" customHeight="1" thickBot="1">
      <c r="A39" s="31" t="s">
        <v>23</v>
      </c>
      <c r="B39" s="21" t="s">
        <v>439</v>
      </c>
      <c r="C39" s="307">
        <f>SUM(C40:C50)</f>
        <v>9638000</v>
      </c>
    </row>
    <row r="40" spans="1:3" s="98" customFormat="1" ht="12" customHeight="1">
      <c r="A40" s="455" t="s">
        <v>92</v>
      </c>
      <c r="B40" s="436" t="s">
        <v>278</v>
      </c>
      <c r="C40" s="310">
        <f>'9.1. sz. mell'!C40-'9.1.2. sz. mell'!C40</f>
        <v>0</v>
      </c>
    </row>
    <row r="41" spans="1:3" s="98" customFormat="1" ht="12" customHeight="1">
      <c r="A41" s="456" t="s">
        <v>93</v>
      </c>
      <c r="B41" s="437" t="s">
        <v>279</v>
      </c>
      <c r="C41" s="310">
        <f>'9.1. sz. mell'!C41-'9.1.2. sz. mell'!C41</f>
        <v>264000</v>
      </c>
    </row>
    <row r="42" spans="1:3" s="98" customFormat="1" ht="12" customHeight="1">
      <c r="A42" s="456" t="s">
        <v>94</v>
      </c>
      <c r="B42" s="437" t="s">
        <v>280</v>
      </c>
      <c r="C42" s="310">
        <f>'9.1. sz. mell'!C42-'9.1.2. sz. mell'!C42</f>
        <v>3200000</v>
      </c>
    </row>
    <row r="43" spans="1:3" s="98" customFormat="1" ht="12" customHeight="1">
      <c r="A43" s="456" t="s">
        <v>175</v>
      </c>
      <c r="B43" s="437" t="s">
        <v>281</v>
      </c>
      <c r="C43" s="310">
        <f>'9.1. sz. mell'!C43-'9.1.2. sz. mell'!C43</f>
        <v>3000000</v>
      </c>
    </row>
    <row r="44" spans="1:3" s="98" customFormat="1" ht="12" customHeight="1">
      <c r="A44" s="456" t="s">
        <v>176</v>
      </c>
      <c r="B44" s="437" t="s">
        <v>282</v>
      </c>
      <c r="C44" s="310">
        <f>'9.1. sz. mell'!C44-'9.1.2. sz. mell'!C44</f>
        <v>0</v>
      </c>
    </row>
    <row r="45" spans="1:3" s="98" customFormat="1" ht="12" customHeight="1">
      <c r="A45" s="456" t="s">
        <v>177</v>
      </c>
      <c r="B45" s="437" t="s">
        <v>283</v>
      </c>
      <c r="C45" s="310">
        <f>'9.1. sz. mell'!C45-'9.1.2. sz. mell'!C45</f>
        <v>1674000</v>
      </c>
    </row>
    <row r="46" spans="1:3" s="98" customFormat="1" ht="12" customHeight="1">
      <c r="A46" s="456" t="s">
        <v>178</v>
      </c>
      <c r="B46" s="437" t="s">
        <v>284</v>
      </c>
      <c r="C46" s="310">
        <f>'9.1. sz. mell'!C46-'9.1.2. sz. mell'!C46</f>
        <v>0</v>
      </c>
    </row>
    <row r="47" spans="1:3" s="98" customFormat="1" ht="12" customHeight="1">
      <c r="A47" s="456" t="s">
        <v>179</v>
      </c>
      <c r="B47" s="437" t="s">
        <v>565</v>
      </c>
      <c r="C47" s="310">
        <f>'9.1. sz. mell'!C47-'9.1.2. sz. mell'!C47</f>
        <v>1500000</v>
      </c>
    </row>
    <row r="48" spans="1:3" s="98" customFormat="1" ht="12" customHeight="1">
      <c r="A48" s="456" t="s">
        <v>276</v>
      </c>
      <c r="B48" s="437" t="s">
        <v>286</v>
      </c>
      <c r="C48" s="310">
        <f>'9.1. sz. mell'!C48-'9.1.2. sz. mell'!C48</f>
        <v>0</v>
      </c>
    </row>
    <row r="49" spans="1:3" s="98" customFormat="1" ht="12" customHeight="1">
      <c r="A49" s="457" t="s">
        <v>277</v>
      </c>
      <c r="B49" s="438" t="s">
        <v>441</v>
      </c>
      <c r="C49" s="310">
        <f>'9.1. sz. mell'!C49-'9.1.2. sz. mell'!C49</f>
        <v>0</v>
      </c>
    </row>
    <row r="50" spans="1:3" s="98" customFormat="1" ht="12" customHeight="1" thickBot="1">
      <c r="A50" s="457" t="s">
        <v>440</v>
      </c>
      <c r="B50" s="438" t="s">
        <v>287</v>
      </c>
      <c r="C50" s="310">
        <f>'9.1. sz. mell'!C50-'9.1.2. sz. mell'!C50</f>
        <v>0</v>
      </c>
    </row>
    <row r="51" spans="1:3" s="98" customFormat="1" ht="12" customHeight="1" thickBot="1">
      <c r="A51" s="31" t="s">
        <v>24</v>
      </c>
      <c r="B51" s="21" t="s">
        <v>288</v>
      </c>
      <c r="C51" s="307">
        <f>SUM(C52:C56)</f>
        <v>0</v>
      </c>
    </row>
    <row r="52" spans="1:3" s="98" customFormat="1" ht="12" customHeight="1">
      <c r="A52" s="455" t="s">
        <v>95</v>
      </c>
      <c r="B52" s="436" t="s">
        <v>292</v>
      </c>
      <c r="C52" s="310">
        <f>'9.1. sz. mell'!C52-'9.1.2. sz. mell'!C52</f>
        <v>0</v>
      </c>
    </row>
    <row r="53" spans="1:3" s="98" customFormat="1" ht="12" customHeight="1">
      <c r="A53" s="456" t="s">
        <v>96</v>
      </c>
      <c r="B53" s="437" t="s">
        <v>293</v>
      </c>
      <c r="C53" s="310">
        <f>'9.1. sz. mell'!C53-'9.1.2. sz. mell'!C53</f>
        <v>0</v>
      </c>
    </row>
    <row r="54" spans="1:3" s="98" customFormat="1" ht="12" customHeight="1">
      <c r="A54" s="456" t="s">
        <v>289</v>
      </c>
      <c r="B54" s="437" t="s">
        <v>294</v>
      </c>
      <c r="C54" s="310">
        <f>'9.1. sz. mell'!C54-'9.1.2. sz. mell'!C54</f>
        <v>0</v>
      </c>
    </row>
    <row r="55" spans="1:3" s="98" customFormat="1" ht="12" customHeight="1">
      <c r="A55" s="456" t="s">
        <v>290</v>
      </c>
      <c r="B55" s="437" t="s">
        <v>295</v>
      </c>
      <c r="C55" s="310">
        <f>'9.1. sz. mell'!C55-'9.1.2. sz. mell'!C55</f>
        <v>0</v>
      </c>
    </row>
    <row r="56" spans="1:3" s="98" customFormat="1" ht="12" customHeight="1" thickBot="1">
      <c r="A56" s="457" t="s">
        <v>291</v>
      </c>
      <c r="B56" s="438" t="s">
        <v>296</v>
      </c>
      <c r="C56" s="310">
        <f>'9.1. sz. mell'!C56-'9.1.2. sz. mell'!C56</f>
        <v>0</v>
      </c>
    </row>
    <row r="57" spans="1:3" s="98" customFormat="1" ht="12" customHeight="1" thickBot="1">
      <c r="A57" s="31" t="s">
        <v>180</v>
      </c>
      <c r="B57" s="21" t="s">
        <v>297</v>
      </c>
      <c r="C57" s="307">
        <f>SUM(C58:C60)</f>
        <v>0</v>
      </c>
    </row>
    <row r="58" spans="1:3" s="98" customFormat="1" ht="12" customHeight="1">
      <c r="A58" s="455" t="s">
        <v>97</v>
      </c>
      <c r="B58" s="436" t="s">
        <v>298</v>
      </c>
      <c r="C58" s="310">
        <f>'9.1. sz. mell'!C58-'9.1.2. sz. mell'!C58</f>
        <v>0</v>
      </c>
    </row>
    <row r="59" spans="1:3" s="98" customFormat="1" ht="12" customHeight="1">
      <c r="A59" s="456" t="s">
        <v>98</v>
      </c>
      <c r="B59" s="437" t="s">
        <v>431</v>
      </c>
      <c r="C59" s="310">
        <f>'9.1. sz. mell'!C59-'9.1.2. sz. mell'!C59</f>
        <v>0</v>
      </c>
    </row>
    <row r="60" spans="1:3" s="98" customFormat="1" ht="12" customHeight="1">
      <c r="A60" s="456" t="s">
        <v>301</v>
      </c>
      <c r="B60" s="437" t="s">
        <v>299</v>
      </c>
      <c r="C60" s="310">
        <f>'9.1. sz. mell'!C60-'9.1.2. sz. mell'!C60</f>
        <v>0</v>
      </c>
    </row>
    <row r="61" spans="1:3" s="98" customFormat="1" ht="12" customHeight="1" thickBot="1">
      <c r="A61" s="457" t="s">
        <v>302</v>
      </c>
      <c r="B61" s="438" t="s">
        <v>300</v>
      </c>
      <c r="C61" s="310">
        <f>'9.1. sz. mell'!C61-'9.1.2. sz. mell'!C61</f>
        <v>0</v>
      </c>
    </row>
    <row r="62" spans="1:3" s="98" customFormat="1" ht="12" customHeight="1" thickBot="1">
      <c r="A62" s="31" t="s">
        <v>26</v>
      </c>
      <c r="B62" s="302" t="s">
        <v>303</v>
      </c>
      <c r="C62" s="307">
        <f>SUM(C63:C65)</f>
        <v>0</v>
      </c>
    </row>
    <row r="63" spans="1:3" s="98" customFormat="1" ht="12" customHeight="1">
      <c r="A63" s="455" t="s">
        <v>181</v>
      </c>
      <c r="B63" s="436" t="s">
        <v>305</v>
      </c>
      <c r="C63" s="310">
        <f>'9.1. sz. mell'!C63-'9.1.2. sz. mell'!C63</f>
        <v>0</v>
      </c>
    </row>
    <row r="64" spans="1:3" s="98" customFormat="1" ht="12" customHeight="1">
      <c r="A64" s="456" t="s">
        <v>182</v>
      </c>
      <c r="B64" s="437" t="s">
        <v>432</v>
      </c>
      <c r="C64" s="310">
        <f>'9.1. sz. mell'!C64-'9.1.2. sz. mell'!C64</f>
        <v>0</v>
      </c>
    </row>
    <row r="65" spans="1:3" s="98" customFormat="1" ht="12" customHeight="1">
      <c r="A65" s="456" t="s">
        <v>231</v>
      </c>
      <c r="B65" s="437" t="s">
        <v>306</v>
      </c>
      <c r="C65" s="310">
        <f>'9.1. sz. mell'!C65-'9.1.2. sz. mell'!C65</f>
        <v>0</v>
      </c>
    </row>
    <row r="66" spans="1:3" s="98" customFormat="1" ht="12" customHeight="1" thickBot="1">
      <c r="A66" s="457" t="s">
        <v>304</v>
      </c>
      <c r="B66" s="438" t="s">
        <v>307</v>
      </c>
      <c r="C66" s="310">
        <f>'9.1. sz. mell'!C66-'9.1.2. sz. mell'!C66</f>
        <v>0</v>
      </c>
    </row>
    <row r="67" spans="1:3" s="98" customFormat="1" ht="12" customHeight="1" thickBot="1">
      <c r="A67" s="31" t="s">
        <v>27</v>
      </c>
      <c r="B67" s="21" t="s">
        <v>308</v>
      </c>
      <c r="C67" s="313">
        <f>+C10+C17+C24+C31+C39+C51+C57+C62</f>
        <v>708949148</v>
      </c>
    </row>
    <row r="68" spans="1:3" s="98" customFormat="1" ht="12" customHeight="1" thickBot="1">
      <c r="A68" s="458" t="s">
        <v>399</v>
      </c>
      <c r="B68" s="302" t="s">
        <v>310</v>
      </c>
      <c r="C68" s="307">
        <f>SUM(C69:C71)</f>
        <v>0</v>
      </c>
    </row>
    <row r="69" spans="1:3" s="98" customFormat="1" ht="12" customHeight="1">
      <c r="A69" s="455" t="s">
        <v>341</v>
      </c>
      <c r="B69" s="436" t="s">
        <v>311</v>
      </c>
      <c r="C69" s="310">
        <f>'9.1. sz. mell'!C69-'9.1.2. sz. mell'!C69</f>
        <v>0</v>
      </c>
    </row>
    <row r="70" spans="1:3" s="98" customFormat="1" ht="12" customHeight="1">
      <c r="A70" s="456" t="s">
        <v>350</v>
      </c>
      <c r="B70" s="437" t="s">
        <v>312</v>
      </c>
      <c r="C70" s="310">
        <f>'9.1. sz. mell'!C70-'9.1.2. sz. mell'!C70</f>
        <v>0</v>
      </c>
    </row>
    <row r="71" spans="1:3" s="98" customFormat="1" ht="12" customHeight="1" thickBot="1">
      <c r="A71" s="457" t="s">
        <v>351</v>
      </c>
      <c r="B71" s="439" t="s">
        <v>313</v>
      </c>
      <c r="C71" s="310">
        <f>'9.1. sz. mell'!C71-'9.1.2. sz. mell'!C71</f>
        <v>0</v>
      </c>
    </row>
    <row r="72" spans="1:3" s="98" customFormat="1" ht="12" customHeight="1" thickBot="1">
      <c r="A72" s="458" t="s">
        <v>314</v>
      </c>
      <c r="B72" s="302" t="s">
        <v>315</v>
      </c>
      <c r="C72" s="307">
        <f>SUM(C73:C76)</f>
        <v>0</v>
      </c>
    </row>
    <row r="73" spans="1:3" s="98" customFormat="1" ht="12" customHeight="1">
      <c r="A73" s="455" t="s">
        <v>149</v>
      </c>
      <c r="B73" s="436" t="s">
        <v>316</v>
      </c>
      <c r="C73" s="310">
        <f>'9.1. sz. mell'!C73-'9.1.2. sz. mell'!C73</f>
        <v>0</v>
      </c>
    </row>
    <row r="74" spans="1:3" s="98" customFormat="1" ht="12" customHeight="1">
      <c r="A74" s="456" t="s">
        <v>150</v>
      </c>
      <c r="B74" s="437" t="s">
        <v>317</v>
      </c>
      <c r="C74" s="310">
        <f>'9.1. sz. mell'!C74-'9.1.2. sz. mell'!C74</f>
        <v>0</v>
      </c>
    </row>
    <row r="75" spans="1:3" s="98" customFormat="1" ht="12" customHeight="1">
      <c r="A75" s="456" t="s">
        <v>342</v>
      </c>
      <c r="B75" s="437" t="s">
        <v>318</v>
      </c>
      <c r="C75" s="310">
        <f>'9.1. sz. mell'!C75-'9.1.2. sz. mell'!C75</f>
        <v>0</v>
      </c>
    </row>
    <row r="76" spans="1:3" s="98" customFormat="1" ht="12" customHeight="1" thickBot="1">
      <c r="A76" s="457" t="s">
        <v>343</v>
      </c>
      <c r="B76" s="438" t="s">
        <v>319</v>
      </c>
      <c r="C76" s="310">
        <f>'9.1. sz. mell'!C76-'9.1.2. sz. mell'!C76</f>
        <v>0</v>
      </c>
    </row>
    <row r="77" spans="1:3" s="98" customFormat="1" ht="12" customHeight="1" thickBot="1">
      <c r="A77" s="458" t="s">
        <v>320</v>
      </c>
      <c r="B77" s="302" t="s">
        <v>321</v>
      </c>
      <c r="C77" s="307">
        <f>SUM(C78:C79)</f>
        <v>548370062</v>
      </c>
    </row>
    <row r="78" spans="1:3" s="98" customFormat="1" ht="12" customHeight="1">
      <c r="A78" s="455" t="s">
        <v>344</v>
      </c>
      <c r="B78" s="436" t="s">
        <v>322</v>
      </c>
      <c r="C78" s="310">
        <f>'9.1. sz. mell'!C78-'9.1.2. sz. mell'!C78</f>
        <v>548370062</v>
      </c>
    </row>
    <row r="79" spans="1:3" s="98" customFormat="1" ht="12" customHeight="1" thickBot="1">
      <c r="A79" s="457" t="s">
        <v>345</v>
      </c>
      <c r="B79" s="438" t="s">
        <v>323</v>
      </c>
      <c r="C79" s="310">
        <f>'9.1. sz. mell'!C79-'9.1.2. sz. mell'!C79</f>
        <v>0</v>
      </c>
    </row>
    <row r="80" spans="1:3" s="97" customFormat="1" ht="12" customHeight="1" thickBot="1">
      <c r="A80" s="458" t="s">
        <v>324</v>
      </c>
      <c r="B80" s="302" t="s">
        <v>325</v>
      </c>
      <c r="C80" s="307">
        <f>SUM(C81:C83)</f>
        <v>0</v>
      </c>
    </row>
    <row r="81" spans="1:3" s="98" customFormat="1" ht="12" customHeight="1">
      <c r="A81" s="455" t="s">
        <v>346</v>
      </c>
      <c r="B81" s="436" t="s">
        <v>326</v>
      </c>
      <c r="C81" s="310">
        <f>'9.1. sz. mell'!C81-'9.1.2. sz. mell'!C81</f>
        <v>0</v>
      </c>
    </row>
    <row r="82" spans="1:3" s="98" customFormat="1" ht="12" customHeight="1">
      <c r="A82" s="456" t="s">
        <v>347</v>
      </c>
      <c r="B82" s="437" t="s">
        <v>327</v>
      </c>
      <c r="C82" s="310">
        <f>'9.1. sz. mell'!C82-'9.1.2. sz. mell'!C82</f>
        <v>0</v>
      </c>
    </row>
    <row r="83" spans="1:3" s="98" customFormat="1" ht="12" customHeight="1" thickBot="1">
      <c r="A83" s="457" t="s">
        <v>348</v>
      </c>
      <c r="B83" s="438" t="s">
        <v>328</v>
      </c>
      <c r="C83" s="310">
        <f>'9.1. sz. mell'!C83-'9.1.2. sz. mell'!C83</f>
        <v>0</v>
      </c>
    </row>
    <row r="84" spans="1:3" s="98" customFormat="1" ht="12" customHeight="1" thickBot="1">
      <c r="A84" s="458" t="s">
        <v>329</v>
      </c>
      <c r="B84" s="302" t="s">
        <v>349</v>
      </c>
      <c r="C84" s="307">
        <f>SUM(C85:C88)</f>
        <v>0</v>
      </c>
    </row>
    <row r="85" spans="1:3" s="98" customFormat="1" ht="12" customHeight="1">
      <c r="A85" s="459" t="s">
        <v>330</v>
      </c>
      <c r="B85" s="436" t="s">
        <v>331</v>
      </c>
      <c r="C85" s="310">
        <f>'9.1. sz. mell'!C85-'9.1.2. sz. mell'!C85</f>
        <v>0</v>
      </c>
    </row>
    <row r="86" spans="1:3" s="98" customFormat="1" ht="12" customHeight="1">
      <c r="A86" s="460" t="s">
        <v>332</v>
      </c>
      <c r="B86" s="437" t="s">
        <v>333</v>
      </c>
      <c r="C86" s="310">
        <f>'9.1. sz. mell'!C86-'9.1.2. sz. mell'!C86</f>
        <v>0</v>
      </c>
    </row>
    <row r="87" spans="1:3" s="98" customFormat="1" ht="12" customHeight="1">
      <c r="A87" s="460" t="s">
        <v>334</v>
      </c>
      <c r="B87" s="437" t="s">
        <v>335</v>
      </c>
      <c r="C87" s="310">
        <f>'9.1. sz. mell'!C87-'9.1.2. sz. mell'!C87</f>
        <v>0</v>
      </c>
    </row>
    <row r="88" spans="1:3" s="97" customFormat="1" ht="12" customHeight="1" thickBot="1">
      <c r="A88" s="461" t="s">
        <v>336</v>
      </c>
      <c r="B88" s="438" t="s">
        <v>337</v>
      </c>
      <c r="C88" s="575">
        <f>'9.1. sz. mell'!C88-'9.1.2. sz. mell'!C88</f>
        <v>0</v>
      </c>
    </row>
    <row r="89" spans="1:3" s="97" customFormat="1" ht="12" customHeight="1" thickBot="1">
      <c r="A89" s="458" t="s">
        <v>338</v>
      </c>
      <c r="B89" s="302" t="s">
        <v>480</v>
      </c>
      <c r="C89" s="576">
        <f>'9.1. sz. mell'!C89-'9.1.2. sz. mell'!C89</f>
        <v>0</v>
      </c>
    </row>
    <row r="90" spans="1:3" s="97" customFormat="1" ht="12" customHeight="1" thickBot="1">
      <c r="A90" s="458" t="s">
        <v>512</v>
      </c>
      <c r="B90" s="302" t="s">
        <v>339</v>
      </c>
      <c r="C90" s="576">
        <f>'9.1. sz. mell'!C90-'9.1.2. sz. mell'!C90</f>
        <v>0</v>
      </c>
    </row>
    <row r="91" spans="1:3" s="97" customFormat="1" ht="12" customHeight="1" thickBot="1">
      <c r="A91" s="458" t="s">
        <v>513</v>
      </c>
      <c r="B91" s="443" t="s">
        <v>483</v>
      </c>
      <c r="C91" s="313">
        <f>+C68+C72+C77+C80+C84+C90+C89</f>
        <v>548370062</v>
      </c>
    </row>
    <row r="92" spans="1:3" s="97" customFormat="1" ht="12" customHeight="1" thickBot="1">
      <c r="A92" s="462" t="s">
        <v>514</v>
      </c>
      <c r="B92" s="444" t="s">
        <v>515</v>
      </c>
      <c r="C92" s="313">
        <f>+C67+C91</f>
        <v>1257319210</v>
      </c>
    </row>
    <row r="93" spans="1:3" s="98" customFormat="1" ht="15" customHeight="1" thickBot="1">
      <c r="A93" s="248"/>
      <c r="B93" s="249"/>
      <c r="C93" s="377"/>
    </row>
    <row r="94" spans="1:3" s="69" customFormat="1" ht="16.5" customHeight="1" thickBot="1">
      <c r="A94" s="252"/>
      <c r="B94" s="253" t="s">
        <v>58</v>
      </c>
      <c r="C94" s="379"/>
    </row>
    <row r="95" spans="1:3" s="99" customFormat="1" ht="12" customHeight="1" thickBot="1">
      <c r="A95" s="428" t="s">
        <v>19</v>
      </c>
      <c r="B95" s="27" t="s">
        <v>519</v>
      </c>
      <c r="C95" s="307">
        <f>+C96+C97+C98+C99+C100+C113</f>
        <v>688825587</v>
      </c>
    </row>
    <row r="96" spans="1:3" ht="12" customHeight="1">
      <c r="A96" s="463" t="s">
        <v>99</v>
      </c>
      <c r="B96" s="10" t="s">
        <v>50</v>
      </c>
      <c r="C96" s="308">
        <f>'9.1. sz. mell'!C96-'9.1.2. sz. mell'!C96</f>
        <v>80721525</v>
      </c>
    </row>
    <row r="97" spans="1:3" ht="12" customHeight="1">
      <c r="A97" s="456" t="s">
        <v>100</v>
      </c>
      <c r="B97" s="8" t="s">
        <v>183</v>
      </c>
      <c r="C97" s="310">
        <f>'9.1. sz. mell'!C97-'9.1.2. sz. mell'!C97</f>
        <v>12809000</v>
      </c>
    </row>
    <row r="98" spans="1:3" ht="12" customHeight="1">
      <c r="A98" s="456" t="s">
        <v>101</v>
      </c>
      <c r="B98" s="8" t="s">
        <v>140</v>
      </c>
      <c r="C98" s="310">
        <f>'9.1. sz. mell'!C98-'9.1.2. sz. mell'!C98</f>
        <v>42651000</v>
      </c>
    </row>
    <row r="99" spans="1:3" ht="12" customHeight="1">
      <c r="A99" s="456" t="s">
        <v>102</v>
      </c>
      <c r="B99" s="11" t="s">
        <v>184</v>
      </c>
      <c r="C99" s="310">
        <f>'9.1. sz. mell'!C99-'9.1.2. sz. mell'!C99</f>
        <v>3274000</v>
      </c>
    </row>
    <row r="100" spans="1:3" ht="12" customHeight="1">
      <c r="A100" s="456" t="s">
        <v>113</v>
      </c>
      <c r="B100" s="19" t="s">
        <v>185</v>
      </c>
      <c r="C100" s="310">
        <f>'9.1. sz. mell'!C100-'9.1.2. sz. mell'!C100</f>
        <v>0</v>
      </c>
    </row>
    <row r="101" spans="1:3" ht="12" customHeight="1">
      <c r="A101" s="456" t="s">
        <v>103</v>
      </c>
      <c r="B101" s="8" t="s">
        <v>516</v>
      </c>
      <c r="C101" s="310">
        <f>'9.1. sz. mell'!C101-'9.1.2. sz. mell'!C101</f>
        <v>0</v>
      </c>
    </row>
    <row r="102" spans="1:3" ht="12" customHeight="1">
      <c r="A102" s="456" t="s">
        <v>104</v>
      </c>
      <c r="B102" s="145" t="s">
        <v>446</v>
      </c>
      <c r="C102" s="310">
        <f>'9.1. sz. mell'!C102-'9.1.2. sz. mell'!C102</f>
        <v>0</v>
      </c>
    </row>
    <row r="103" spans="1:3" ht="12" customHeight="1">
      <c r="A103" s="456" t="s">
        <v>114</v>
      </c>
      <c r="B103" s="145" t="s">
        <v>445</v>
      </c>
      <c r="C103" s="310">
        <f>'9.1. sz. mell'!C103-'9.1.2. sz. mell'!C103</f>
        <v>0</v>
      </c>
    </row>
    <row r="104" spans="1:3" ht="12" customHeight="1">
      <c r="A104" s="456" t="s">
        <v>115</v>
      </c>
      <c r="B104" s="145" t="s">
        <v>355</v>
      </c>
      <c r="C104" s="310">
        <f>'9.1. sz. mell'!C104-'9.1.2. sz. mell'!C104</f>
        <v>0</v>
      </c>
    </row>
    <row r="105" spans="1:3" ht="12" customHeight="1">
      <c r="A105" s="456" t="s">
        <v>116</v>
      </c>
      <c r="B105" s="146" t="s">
        <v>356</v>
      </c>
      <c r="C105" s="310">
        <f>'9.1. sz. mell'!C105-'9.1.2. sz. mell'!C105</f>
        <v>0</v>
      </c>
    </row>
    <row r="106" spans="1:3" ht="12" customHeight="1">
      <c r="A106" s="456" t="s">
        <v>117</v>
      </c>
      <c r="B106" s="146" t="s">
        <v>357</v>
      </c>
      <c r="C106" s="310">
        <f>'9.1. sz. mell'!C106-'9.1.2. sz. mell'!C106</f>
        <v>0</v>
      </c>
    </row>
    <row r="107" spans="1:3" ht="12" customHeight="1">
      <c r="A107" s="456" t="s">
        <v>119</v>
      </c>
      <c r="B107" s="145" t="s">
        <v>358</v>
      </c>
      <c r="C107" s="310">
        <f>'9.1. sz. mell'!C107-'9.1.2. sz. mell'!C107</f>
        <v>0</v>
      </c>
    </row>
    <row r="108" spans="1:3" ht="12" customHeight="1">
      <c r="A108" s="456" t="s">
        <v>186</v>
      </c>
      <c r="B108" s="145" t="s">
        <v>359</v>
      </c>
      <c r="C108" s="310">
        <f>'9.1. sz. mell'!C108-'9.1.2. sz. mell'!C108</f>
        <v>0</v>
      </c>
    </row>
    <row r="109" spans="1:3" ht="12" customHeight="1">
      <c r="A109" s="456" t="s">
        <v>353</v>
      </c>
      <c r="B109" s="146" t="s">
        <v>360</v>
      </c>
      <c r="C109" s="310">
        <f>'9.1. sz. mell'!C109-'9.1.2. sz. mell'!C109</f>
        <v>0</v>
      </c>
    </row>
    <row r="110" spans="1:3" ht="12" customHeight="1">
      <c r="A110" s="464" t="s">
        <v>354</v>
      </c>
      <c r="B110" s="147" t="s">
        <v>361</v>
      </c>
      <c r="C110" s="310">
        <f>'9.1. sz. mell'!C110-'9.1.2. sz. mell'!C110</f>
        <v>0</v>
      </c>
    </row>
    <row r="111" spans="1:3" ht="12" customHeight="1">
      <c r="A111" s="456" t="s">
        <v>443</v>
      </c>
      <c r="B111" s="147" t="s">
        <v>362</v>
      </c>
      <c r="C111" s="310">
        <f>'9.1. sz. mell'!C111-'9.1.2. sz. mell'!C111</f>
        <v>0</v>
      </c>
    </row>
    <row r="112" spans="1:3" ht="12" customHeight="1">
      <c r="A112" s="456" t="s">
        <v>444</v>
      </c>
      <c r="B112" s="146" t="s">
        <v>363</v>
      </c>
      <c r="C112" s="310">
        <f>'9.1. sz. mell'!C112-'9.1.2. sz. mell'!C112</f>
        <v>0</v>
      </c>
    </row>
    <row r="113" spans="1:3" ht="12" customHeight="1">
      <c r="A113" s="456" t="s">
        <v>448</v>
      </c>
      <c r="B113" s="11" t="s">
        <v>51</v>
      </c>
      <c r="C113" s="310">
        <f>'9.1. sz. mell'!C113-'9.1.2. sz. mell'!C113</f>
        <v>549370062</v>
      </c>
    </row>
    <row r="114" spans="1:3" ht="12" customHeight="1">
      <c r="A114" s="457" t="s">
        <v>449</v>
      </c>
      <c r="B114" s="8" t="s">
        <v>517</v>
      </c>
      <c r="C114" s="310">
        <f>'9.1. sz. mell'!C114-'9.1.2. sz. mell'!C114</f>
        <v>548370062</v>
      </c>
    </row>
    <row r="115" spans="1:3" ht="12" customHeight="1" thickBot="1">
      <c r="A115" s="465" t="s">
        <v>450</v>
      </c>
      <c r="B115" s="148" t="s">
        <v>518</v>
      </c>
      <c r="C115" s="310">
        <f>'9.1. sz. mell'!C115-'9.1.2. sz. mell'!C115</f>
        <v>1000000</v>
      </c>
    </row>
    <row r="116" spans="1:3" ht="12" customHeight="1" thickBot="1">
      <c r="A116" s="31" t="s">
        <v>20</v>
      </c>
      <c r="B116" s="26" t="s">
        <v>364</v>
      </c>
      <c r="C116" s="307">
        <f>+C117+C119+C121</f>
        <v>29684475</v>
      </c>
    </row>
    <row r="117" spans="1:3" ht="12" customHeight="1">
      <c r="A117" s="455" t="s">
        <v>105</v>
      </c>
      <c r="B117" s="8" t="s">
        <v>230</v>
      </c>
      <c r="C117" s="310">
        <f>'9.1. sz. mell'!C117-'9.1.2. sz. mell'!C117</f>
        <v>22208000</v>
      </c>
    </row>
    <row r="118" spans="1:3" ht="12" customHeight="1">
      <c r="A118" s="455" t="s">
        <v>106</v>
      </c>
      <c r="B118" s="12" t="s">
        <v>368</v>
      </c>
      <c r="C118" s="310">
        <f>'9.1. sz. mell'!C118-'9.1.2. sz. mell'!C118</f>
        <v>0</v>
      </c>
    </row>
    <row r="119" spans="1:3" ht="12" customHeight="1">
      <c r="A119" s="455" t="s">
        <v>107</v>
      </c>
      <c r="B119" s="12" t="s">
        <v>187</v>
      </c>
      <c r="C119" s="310">
        <f>'9.1. sz. mell'!C119-'9.1.2. sz. mell'!C119</f>
        <v>7476475</v>
      </c>
    </row>
    <row r="120" spans="1:3" ht="12" customHeight="1">
      <c r="A120" s="455" t="s">
        <v>108</v>
      </c>
      <c r="B120" s="12" t="s">
        <v>369</v>
      </c>
      <c r="C120" s="310">
        <f>'9.1. sz. mell'!C120-'9.1.2. sz. mell'!C120</f>
        <v>0</v>
      </c>
    </row>
    <row r="121" spans="1:3" ht="12" customHeight="1">
      <c r="A121" s="455" t="s">
        <v>109</v>
      </c>
      <c r="B121" s="304" t="s">
        <v>232</v>
      </c>
      <c r="C121" s="310">
        <f>'9.1. sz. mell'!C121-'9.1.2. sz. mell'!C121</f>
        <v>0</v>
      </c>
    </row>
    <row r="122" spans="1:3" ht="12" customHeight="1">
      <c r="A122" s="455" t="s">
        <v>118</v>
      </c>
      <c r="B122" s="303" t="s">
        <v>433</v>
      </c>
      <c r="C122" s="310">
        <f>'9.1. sz. mell'!C122-'9.1.2. sz. mell'!C122</f>
        <v>0</v>
      </c>
    </row>
    <row r="123" spans="1:3" ht="12" customHeight="1">
      <c r="A123" s="455" t="s">
        <v>120</v>
      </c>
      <c r="B123" s="432" t="s">
        <v>374</v>
      </c>
      <c r="C123" s="310">
        <f>'9.1. sz. mell'!C123-'9.1.2. sz. mell'!C123</f>
        <v>0</v>
      </c>
    </row>
    <row r="124" spans="1:3" ht="12" customHeight="1">
      <c r="A124" s="455" t="s">
        <v>188</v>
      </c>
      <c r="B124" s="146" t="s">
        <v>357</v>
      </c>
      <c r="C124" s="310">
        <f>'9.1. sz. mell'!C124-'9.1.2. sz. mell'!C124</f>
        <v>0</v>
      </c>
    </row>
    <row r="125" spans="1:3" ht="12" customHeight="1">
      <c r="A125" s="455" t="s">
        <v>189</v>
      </c>
      <c r="B125" s="146" t="s">
        <v>373</v>
      </c>
      <c r="C125" s="310">
        <f>'9.1. sz. mell'!C125-'9.1.2. sz. mell'!C125</f>
        <v>0</v>
      </c>
    </row>
    <row r="126" spans="1:3" ht="12" customHeight="1">
      <c r="A126" s="455" t="s">
        <v>190</v>
      </c>
      <c r="B126" s="146" t="s">
        <v>372</v>
      </c>
      <c r="C126" s="310">
        <f>'9.1. sz. mell'!C126-'9.1.2. sz. mell'!C126</f>
        <v>0</v>
      </c>
    </row>
    <row r="127" spans="1:3" ht="12" customHeight="1">
      <c r="A127" s="455" t="s">
        <v>365</v>
      </c>
      <c r="B127" s="146" t="s">
        <v>360</v>
      </c>
      <c r="C127" s="310">
        <f>'9.1. sz. mell'!C127-'9.1.2. sz. mell'!C127</f>
        <v>0</v>
      </c>
    </row>
    <row r="128" spans="1:3" ht="12" customHeight="1">
      <c r="A128" s="455" t="s">
        <v>366</v>
      </c>
      <c r="B128" s="146" t="s">
        <v>371</v>
      </c>
      <c r="C128" s="310">
        <f>'9.1. sz. mell'!C128-'9.1.2. sz. mell'!C128</f>
        <v>0</v>
      </c>
    </row>
    <row r="129" spans="1:3" ht="12" customHeight="1" thickBot="1">
      <c r="A129" s="464" t="s">
        <v>367</v>
      </c>
      <c r="B129" s="146" t="s">
        <v>370</v>
      </c>
      <c r="C129" s="310">
        <f>'9.1. sz. mell'!C129-'9.1.2. sz. mell'!C129</f>
        <v>0</v>
      </c>
    </row>
    <row r="130" spans="1:3" ht="12" customHeight="1" thickBot="1">
      <c r="A130" s="31" t="s">
        <v>21</v>
      </c>
      <c r="B130" s="126" t="s">
        <v>453</v>
      </c>
      <c r="C130" s="307">
        <f>+C95+C116</f>
        <v>718510062</v>
      </c>
    </row>
    <row r="131" spans="1:3" ht="12" customHeight="1" thickBot="1">
      <c r="A131" s="31" t="s">
        <v>22</v>
      </c>
      <c r="B131" s="126" t="s">
        <v>454</v>
      </c>
      <c r="C131" s="307">
        <f>+C132+C133+C134</f>
        <v>0</v>
      </c>
    </row>
    <row r="132" spans="1:3" s="99" customFormat="1" ht="12" customHeight="1">
      <c r="A132" s="455" t="s">
        <v>269</v>
      </c>
      <c r="B132" s="9" t="s">
        <v>522</v>
      </c>
      <c r="C132" s="310">
        <f>'9.1. sz. mell'!C132-'9.1.2. sz. mell'!C132</f>
        <v>0</v>
      </c>
    </row>
    <row r="133" spans="1:3" ht="12" customHeight="1">
      <c r="A133" s="455" t="s">
        <v>270</v>
      </c>
      <c r="B133" s="9" t="s">
        <v>462</v>
      </c>
      <c r="C133" s="310">
        <f>'9.1. sz. mell'!C133-'9.1.2. sz. mell'!C133</f>
        <v>0</v>
      </c>
    </row>
    <row r="134" spans="1:3" ht="12" customHeight="1" thickBot="1">
      <c r="A134" s="464" t="s">
        <v>271</v>
      </c>
      <c r="B134" s="7" t="s">
        <v>521</v>
      </c>
      <c r="C134" s="310">
        <f>'9.1. sz. mell'!C134-'9.1.2. sz. mell'!C134</f>
        <v>0</v>
      </c>
    </row>
    <row r="135" spans="1:3" ht="12" customHeight="1" thickBot="1">
      <c r="A135" s="31" t="s">
        <v>23</v>
      </c>
      <c r="B135" s="126" t="s">
        <v>455</v>
      </c>
      <c r="C135" s="307">
        <f>+C136+C137+C138+C139+C140+C141</f>
        <v>0</v>
      </c>
    </row>
    <row r="136" spans="1:3" ht="12" customHeight="1">
      <c r="A136" s="455" t="s">
        <v>92</v>
      </c>
      <c r="B136" s="9" t="s">
        <v>464</v>
      </c>
      <c r="C136" s="310">
        <f>'9.1. sz. mell'!C136-'9.1.2. sz. mell'!C136</f>
        <v>0</v>
      </c>
    </row>
    <row r="137" spans="1:3" ht="12" customHeight="1">
      <c r="A137" s="455" t="s">
        <v>93</v>
      </c>
      <c r="B137" s="9" t="s">
        <v>456</v>
      </c>
      <c r="C137" s="310">
        <f>'9.1. sz. mell'!C137-'9.1.2. sz. mell'!C137</f>
        <v>0</v>
      </c>
    </row>
    <row r="138" spans="1:3" ht="12" customHeight="1">
      <c r="A138" s="455" t="s">
        <v>94</v>
      </c>
      <c r="B138" s="9" t="s">
        <v>457</v>
      </c>
      <c r="C138" s="310">
        <f>'9.1. sz. mell'!C138-'9.1.2. sz. mell'!C138</f>
        <v>0</v>
      </c>
    </row>
    <row r="139" spans="1:3" ht="12" customHeight="1">
      <c r="A139" s="455" t="s">
        <v>175</v>
      </c>
      <c r="B139" s="9" t="s">
        <v>520</v>
      </c>
      <c r="C139" s="310">
        <f>'9.1. sz. mell'!C139-'9.1.2. sz. mell'!C139</f>
        <v>0</v>
      </c>
    </row>
    <row r="140" spans="1:3" ht="12" customHeight="1">
      <c r="A140" s="455" t="s">
        <v>176</v>
      </c>
      <c r="B140" s="9" t="s">
        <v>459</v>
      </c>
      <c r="C140" s="310">
        <f>'9.1. sz. mell'!C140-'9.1.2. sz. mell'!C140</f>
        <v>0</v>
      </c>
    </row>
    <row r="141" spans="1:3" s="99" customFormat="1" ht="12" customHeight="1" thickBot="1">
      <c r="A141" s="464" t="s">
        <v>177</v>
      </c>
      <c r="B141" s="7" t="s">
        <v>460</v>
      </c>
      <c r="C141" s="310">
        <f>'9.1. sz. mell'!C141-'9.1.2. sz. mell'!C141</f>
        <v>0</v>
      </c>
    </row>
    <row r="142" spans="1:11" ht="12" customHeight="1" thickBot="1">
      <c r="A142" s="31" t="s">
        <v>24</v>
      </c>
      <c r="B142" s="126" t="s">
        <v>547</v>
      </c>
      <c r="C142" s="313">
        <f>+C143+C144+C146+C147+C145</f>
        <v>538809148</v>
      </c>
      <c r="K142" s="259"/>
    </row>
    <row r="143" spans="1:3" ht="12.75">
      <c r="A143" s="455" t="s">
        <v>95</v>
      </c>
      <c r="B143" s="9" t="s">
        <v>375</v>
      </c>
      <c r="C143" s="310">
        <f>'9.1. sz. mell'!C143-'9.1.2. sz. mell'!C143</f>
        <v>0</v>
      </c>
    </row>
    <row r="144" spans="1:3" ht="12" customHeight="1">
      <c r="A144" s="455" t="s">
        <v>96</v>
      </c>
      <c r="B144" s="9" t="s">
        <v>376</v>
      </c>
      <c r="C144" s="310">
        <f>'9.1. sz. mell'!C144-'9.1.2. sz. mell'!C144</f>
        <v>0</v>
      </c>
    </row>
    <row r="145" spans="1:3" s="99" customFormat="1" ht="12" customHeight="1">
      <c r="A145" s="455" t="s">
        <v>289</v>
      </c>
      <c r="B145" s="9" t="s">
        <v>546</v>
      </c>
      <c r="C145" s="310">
        <f>'9.1. sz. mell'!C145-'9.1.2. sz. mell'!C145</f>
        <v>538809148</v>
      </c>
    </row>
    <row r="146" spans="1:3" s="99" customFormat="1" ht="12" customHeight="1">
      <c r="A146" s="455" t="s">
        <v>290</v>
      </c>
      <c r="B146" s="9" t="s">
        <v>469</v>
      </c>
      <c r="C146" s="310">
        <f>'9.1. sz. mell'!C146-'9.1.2. sz. mell'!C146</f>
        <v>0</v>
      </c>
    </row>
    <row r="147" spans="1:3" s="99" customFormat="1" ht="12" customHeight="1" thickBot="1">
      <c r="A147" s="464" t="s">
        <v>291</v>
      </c>
      <c r="B147" s="7" t="s">
        <v>395</v>
      </c>
      <c r="C147" s="310">
        <f>'9.1. sz. mell'!C147-'9.1.2. sz. mell'!C147</f>
        <v>0</v>
      </c>
    </row>
    <row r="148" spans="1:3" s="99" customFormat="1" ht="12" customHeight="1" thickBot="1">
      <c r="A148" s="31" t="s">
        <v>25</v>
      </c>
      <c r="B148" s="126" t="s">
        <v>470</v>
      </c>
      <c r="C148" s="316">
        <f>+C149+C150+C151+C152+C153</f>
        <v>0</v>
      </c>
    </row>
    <row r="149" spans="1:3" s="99" customFormat="1" ht="12" customHeight="1">
      <c r="A149" s="455" t="s">
        <v>97</v>
      </c>
      <c r="B149" s="9" t="s">
        <v>465</v>
      </c>
      <c r="C149" s="310">
        <f>'9.1. sz. mell'!C149-'9.1.2. sz. mell'!C149</f>
        <v>0</v>
      </c>
    </row>
    <row r="150" spans="1:3" s="99" customFormat="1" ht="12" customHeight="1">
      <c r="A150" s="455" t="s">
        <v>98</v>
      </c>
      <c r="B150" s="9" t="s">
        <v>472</v>
      </c>
      <c r="C150" s="310">
        <f>'9.1. sz. mell'!C150-'9.1.2. sz. mell'!C150</f>
        <v>0</v>
      </c>
    </row>
    <row r="151" spans="1:3" s="99" customFormat="1" ht="12" customHeight="1">
      <c r="A151" s="455" t="s">
        <v>301</v>
      </c>
      <c r="B151" s="9" t="s">
        <v>467</v>
      </c>
      <c r="C151" s="310">
        <f>'9.1. sz. mell'!C151-'9.1.2. sz. mell'!C151</f>
        <v>0</v>
      </c>
    </row>
    <row r="152" spans="1:3" ht="12.75" customHeight="1">
      <c r="A152" s="455" t="s">
        <v>302</v>
      </c>
      <c r="B152" s="9" t="s">
        <v>523</v>
      </c>
      <c r="C152" s="310">
        <f>'9.1. sz. mell'!C152-'9.1.2. sz. mell'!C152</f>
        <v>0</v>
      </c>
    </row>
    <row r="153" spans="1:3" ht="12.75" customHeight="1" thickBot="1">
      <c r="A153" s="464" t="s">
        <v>471</v>
      </c>
      <c r="B153" s="7" t="s">
        <v>474</v>
      </c>
      <c r="C153" s="575">
        <f>'9.1. sz. mell'!C153-'9.1.2. sz. mell'!C153</f>
        <v>0</v>
      </c>
    </row>
    <row r="154" spans="1:3" ht="12.75" customHeight="1" thickBot="1">
      <c r="A154" s="506" t="s">
        <v>26</v>
      </c>
      <c r="B154" s="126" t="s">
        <v>475</v>
      </c>
      <c r="C154" s="576">
        <f>'9.1. sz. mell'!C154-'9.1.2. sz. mell'!C154</f>
        <v>0</v>
      </c>
    </row>
    <row r="155" spans="1:3" ht="12" customHeight="1" thickBot="1">
      <c r="A155" s="506" t="s">
        <v>27</v>
      </c>
      <c r="B155" s="126" t="s">
        <v>476</v>
      </c>
      <c r="C155" s="576">
        <f>'9.1. sz. mell'!C155-'9.1.2. sz. mell'!C155</f>
        <v>0</v>
      </c>
    </row>
    <row r="156" spans="1:3" ht="15" customHeight="1" thickBot="1">
      <c r="A156" s="31" t="s">
        <v>28</v>
      </c>
      <c r="B156" s="126" t="s">
        <v>478</v>
      </c>
      <c r="C156" s="446">
        <f>+C131+C135+C142+C148+C154+C155</f>
        <v>538809148</v>
      </c>
    </row>
    <row r="157" spans="1:3" ht="13.5" thickBot="1">
      <c r="A157" s="466" t="s">
        <v>29</v>
      </c>
      <c r="B157" s="398" t="s">
        <v>477</v>
      </c>
      <c r="C157" s="446">
        <f>+C130+C156</f>
        <v>1257319210</v>
      </c>
    </row>
    <row r="158" spans="1:3" ht="15" customHeight="1" thickBot="1">
      <c r="A158" s="406"/>
      <c r="B158" s="407"/>
      <c r="C158" s="408"/>
    </row>
    <row r="159" spans="1:3" ht="14.25" customHeight="1" thickBot="1">
      <c r="A159" s="257" t="s">
        <v>524</v>
      </c>
      <c r="B159" s="258"/>
      <c r="C159" s="576">
        <f>'9.1. sz. mell'!C159-'9.1.2. sz. mell'!C159</f>
        <v>2</v>
      </c>
    </row>
    <row r="160" spans="1:3" ht="13.5" thickBot="1">
      <c r="A160" s="257" t="s">
        <v>206</v>
      </c>
      <c r="B160" s="258"/>
      <c r="C160" s="576">
        <f>'9.1. sz. mell'!C160-'9.1.2. sz. mell'!C160</f>
        <v>251</v>
      </c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2"/>
  <headerFooter differentFirst="1" alignWithMargins="0">
    <firstHeader>&amp;L&amp;G</firstHeader>
  </headerFooter>
  <rowBreaks count="1" manualBreakCount="1">
    <brk id="92" max="255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>
      <c r="A1" s="234"/>
      <c r="B1" s="236"/>
      <c r="C1" s="572" t="str">
        <f>+CONCATENATE("9.1.2. melléklet a 3/2017. (II.2.) önkormányzati rendelethez")</f>
        <v>9.1.2. melléklet a 3/2017. (II.2.) önkormányzati rendelethez</v>
      </c>
    </row>
    <row r="2" spans="1:3" s="2" customFormat="1" ht="16.5" customHeight="1">
      <c r="A2" s="234"/>
      <c r="B2" s="236"/>
      <c r="C2" s="572"/>
    </row>
    <row r="3" spans="1:3" s="2" customFormat="1" ht="16.5" customHeight="1" thickBot="1">
      <c r="A3" s="234"/>
      <c r="B3" s="236"/>
      <c r="C3" s="572"/>
    </row>
    <row r="4" spans="1:3" s="95" customFormat="1" ht="21" customHeight="1">
      <c r="A4" s="426" t="s">
        <v>62</v>
      </c>
      <c r="B4" s="368" t="s">
        <v>576</v>
      </c>
      <c r="C4" s="370" t="s">
        <v>55</v>
      </c>
    </row>
    <row r="5" spans="1:3" s="95" customFormat="1" ht="16.5" thickBot="1">
      <c r="A5" s="237" t="s">
        <v>203</v>
      </c>
      <c r="B5" s="369" t="s">
        <v>435</v>
      </c>
      <c r="C5" s="505" t="s">
        <v>61</v>
      </c>
    </row>
    <row r="6" spans="1:3" s="96" customFormat="1" ht="15.75" customHeight="1" thickBot="1">
      <c r="A6" s="238"/>
      <c r="B6" s="238"/>
      <c r="C6" s="239" t="str">
        <f>'9.1.1. sz. mell'!C6</f>
        <v>Forintban!</v>
      </c>
    </row>
    <row r="7" spans="1:3" ht="13.5" thickBot="1">
      <c r="A7" s="427" t="s">
        <v>205</v>
      </c>
      <c r="B7" s="240" t="s">
        <v>569</v>
      </c>
      <c r="C7" s="371" t="s">
        <v>56</v>
      </c>
    </row>
    <row r="8" spans="1:3" s="69" customFormat="1" ht="12.75" customHeight="1" thickBot="1">
      <c r="A8" s="202"/>
      <c r="B8" s="203" t="s">
        <v>498</v>
      </c>
      <c r="C8" s="204" t="s">
        <v>499</v>
      </c>
    </row>
    <row r="9" spans="1:3" s="69" customFormat="1" ht="15.75" customHeight="1" thickBot="1">
      <c r="A9" s="242"/>
      <c r="B9" s="243" t="s">
        <v>57</v>
      </c>
      <c r="C9" s="372"/>
    </row>
    <row r="10" spans="1:3" s="69" customFormat="1" ht="12" customHeight="1" thickBot="1">
      <c r="A10" s="31" t="s">
        <v>19</v>
      </c>
      <c r="B10" s="21" t="s">
        <v>253</v>
      </c>
      <c r="C10" s="307">
        <f>+C11+C12+C13+C14+C15+C16</f>
        <v>0</v>
      </c>
    </row>
    <row r="11" spans="1:3" s="97" customFormat="1" ht="12" customHeight="1">
      <c r="A11" s="455" t="s">
        <v>99</v>
      </c>
      <c r="B11" s="436" t="s">
        <v>254</v>
      </c>
      <c r="C11" s="310"/>
    </row>
    <row r="12" spans="1:3" s="98" customFormat="1" ht="12" customHeight="1">
      <c r="A12" s="456" t="s">
        <v>100</v>
      </c>
      <c r="B12" s="437" t="s">
        <v>255</v>
      </c>
      <c r="C12" s="309"/>
    </row>
    <row r="13" spans="1:3" s="98" customFormat="1" ht="12" customHeight="1">
      <c r="A13" s="456" t="s">
        <v>101</v>
      </c>
      <c r="B13" s="437" t="s">
        <v>556</v>
      </c>
      <c r="C13" s="309"/>
    </row>
    <row r="14" spans="1:3" s="98" customFormat="1" ht="12" customHeight="1">
      <c r="A14" s="456" t="s">
        <v>102</v>
      </c>
      <c r="B14" s="437" t="s">
        <v>257</v>
      </c>
      <c r="C14" s="309"/>
    </row>
    <row r="15" spans="1:3" s="98" customFormat="1" ht="12" customHeight="1">
      <c r="A15" s="456" t="s">
        <v>148</v>
      </c>
      <c r="B15" s="437" t="s">
        <v>511</v>
      </c>
      <c r="C15" s="309"/>
    </row>
    <row r="16" spans="1:3" s="97" customFormat="1" ht="12" customHeight="1" thickBot="1">
      <c r="A16" s="457" t="s">
        <v>103</v>
      </c>
      <c r="B16" s="438" t="s">
        <v>438</v>
      </c>
      <c r="C16" s="309"/>
    </row>
    <row r="17" spans="1:3" s="97" customFormat="1" ht="12" customHeight="1" thickBot="1">
      <c r="A17" s="31" t="s">
        <v>20</v>
      </c>
      <c r="B17" s="302" t="s">
        <v>258</v>
      </c>
      <c r="C17" s="307">
        <f>+C18+C19+C20+C21+C22</f>
        <v>0</v>
      </c>
    </row>
    <row r="18" spans="1:3" s="97" customFormat="1" ht="12" customHeight="1">
      <c r="A18" s="455" t="s">
        <v>105</v>
      </c>
      <c r="B18" s="436" t="s">
        <v>259</v>
      </c>
      <c r="C18" s="310"/>
    </row>
    <row r="19" spans="1:3" s="97" customFormat="1" ht="12" customHeight="1">
      <c r="A19" s="456" t="s">
        <v>106</v>
      </c>
      <c r="B19" s="437" t="s">
        <v>260</v>
      </c>
      <c r="C19" s="309"/>
    </row>
    <row r="20" spans="1:3" s="97" customFormat="1" ht="12" customHeight="1">
      <c r="A20" s="456" t="s">
        <v>107</v>
      </c>
      <c r="B20" s="437" t="s">
        <v>427</v>
      </c>
      <c r="C20" s="309"/>
    </row>
    <row r="21" spans="1:3" s="97" customFormat="1" ht="12" customHeight="1">
      <c r="A21" s="456" t="s">
        <v>108</v>
      </c>
      <c r="B21" s="437" t="s">
        <v>428</v>
      </c>
      <c r="C21" s="309"/>
    </row>
    <row r="22" spans="1:3" s="97" customFormat="1" ht="12" customHeight="1">
      <c r="A22" s="456" t="s">
        <v>109</v>
      </c>
      <c r="B22" s="437" t="s">
        <v>261</v>
      </c>
      <c r="C22" s="309"/>
    </row>
    <row r="23" spans="1:3" s="98" customFormat="1" ht="12" customHeight="1" thickBot="1">
      <c r="A23" s="457" t="s">
        <v>118</v>
      </c>
      <c r="B23" s="438" t="s">
        <v>262</v>
      </c>
      <c r="C23" s="311"/>
    </row>
    <row r="24" spans="1:3" s="98" customFormat="1" ht="12" customHeight="1" thickBot="1">
      <c r="A24" s="31" t="s">
        <v>21</v>
      </c>
      <c r="B24" s="21" t="s">
        <v>263</v>
      </c>
      <c r="C24" s="307">
        <f>+C25+C26+C27+C28+C29</f>
        <v>0</v>
      </c>
    </row>
    <row r="25" spans="1:3" s="98" customFormat="1" ht="12" customHeight="1">
      <c r="A25" s="455" t="s">
        <v>88</v>
      </c>
      <c r="B25" s="436" t="s">
        <v>264</v>
      </c>
      <c r="C25" s="310"/>
    </row>
    <row r="26" spans="1:3" s="97" customFormat="1" ht="12" customHeight="1">
      <c r="A26" s="456" t="s">
        <v>89</v>
      </c>
      <c r="B26" s="437" t="s">
        <v>265</v>
      </c>
      <c r="C26" s="309"/>
    </row>
    <row r="27" spans="1:3" s="98" customFormat="1" ht="12" customHeight="1">
      <c r="A27" s="456" t="s">
        <v>90</v>
      </c>
      <c r="B27" s="437" t="s">
        <v>429</v>
      </c>
      <c r="C27" s="309"/>
    </row>
    <row r="28" spans="1:3" s="98" customFormat="1" ht="12" customHeight="1">
      <c r="A28" s="456" t="s">
        <v>91</v>
      </c>
      <c r="B28" s="437" t="s">
        <v>430</v>
      </c>
      <c r="C28" s="309"/>
    </row>
    <row r="29" spans="1:3" s="98" customFormat="1" ht="12" customHeight="1">
      <c r="A29" s="456" t="s">
        <v>171</v>
      </c>
      <c r="B29" s="437" t="s">
        <v>266</v>
      </c>
      <c r="C29" s="309"/>
    </row>
    <row r="30" spans="1:3" s="98" customFormat="1" ht="12" customHeight="1" thickBot="1">
      <c r="A30" s="457" t="s">
        <v>172</v>
      </c>
      <c r="B30" s="438" t="s">
        <v>267</v>
      </c>
      <c r="C30" s="311"/>
    </row>
    <row r="31" spans="1:3" s="98" customFormat="1" ht="12" customHeight="1" thickBot="1">
      <c r="A31" s="31" t="s">
        <v>173</v>
      </c>
      <c r="B31" s="21" t="s">
        <v>268</v>
      </c>
      <c r="C31" s="313">
        <f>SUM(C32:C38)</f>
        <v>16288000</v>
      </c>
    </row>
    <row r="32" spans="1:3" s="98" customFormat="1" ht="12" customHeight="1">
      <c r="A32" s="455" t="s">
        <v>269</v>
      </c>
      <c r="B32" s="436" t="s">
        <v>561</v>
      </c>
      <c r="C32" s="310">
        <v>16288000</v>
      </c>
    </row>
    <row r="33" spans="1:3" s="98" customFormat="1" ht="12" customHeight="1">
      <c r="A33" s="456" t="s">
        <v>270</v>
      </c>
      <c r="B33" s="437" t="s">
        <v>562</v>
      </c>
      <c r="C33" s="309"/>
    </row>
    <row r="34" spans="1:3" s="98" customFormat="1" ht="12" customHeight="1">
      <c r="A34" s="456" t="s">
        <v>271</v>
      </c>
      <c r="B34" s="437" t="s">
        <v>563</v>
      </c>
      <c r="C34" s="309"/>
    </row>
    <row r="35" spans="1:3" s="98" customFormat="1" ht="12" customHeight="1">
      <c r="A35" s="456" t="s">
        <v>272</v>
      </c>
      <c r="B35" s="437" t="s">
        <v>564</v>
      </c>
      <c r="C35" s="309"/>
    </row>
    <row r="36" spans="1:3" s="98" customFormat="1" ht="12" customHeight="1">
      <c r="A36" s="456" t="s">
        <v>558</v>
      </c>
      <c r="B36" s="437" t="s">
        <v>273</v>
      </c>
      <c r="C36" s="309"/>
    </row>
    <row r="37" spans="1:3" s="98" customFormat="1" ht="12" customHeight="1">
      <c r="A37" s="456" t="s">
        <v>559</v>
      </c>
      <c r="B37" s="437" t="s">
        <v>274</v>
      </c>
      <c r="C37" s="309"/>
    </row>
    <row r="38" spans="1:3" s="98" customFormat="1" ht="12" customHeight="1" thickBot="1">
      <c r="A38" s="457" t="s">
        <v>560</v>
      </c>
      <c r="B38" s="438" t="s">
        <v>275</v>
      </c>
      <c r="C38" s="311"/>
    </row>
    <row r="39" spans="1:3" s="98" customFormat="1" ht="12" customHeight="1" thickBot="1">
      <c r="A39" s="31" t="s">
        <v>23</v>
      </c>
      <c r="B39" s="21" t="s">
        <v>439</v>
      </c>
      <c r="C39" s="307">
        <f>SUM(C40:C50)</f>
        <v>0</v>
      </c>
    </row>
    <row r="40" spans="1:3" s="98" customFormat="1" ht="12" customHeight="1">
      <c r="A40" s="455" t="s">
        <v>92</v>
      </c>
      <c r="B40" s="436" t="s">
        <v>278</v>
      </c>
      <c r="C40" s="310"/>
    </row>
    <row r="41" spans="1:3" s="98" customFormat="1" ht="12" customHeight="1">
      <c r="A41" s="456" t="s">
        <v>93</v>
      </c>
      <c r="B41" s="437" t="s">
        <v>279</v>
      </c>
      <c r="C41" s="309"/>
    </row>
    <row r="42" spans="1:3" s="98" customFormat="1" ht="12" customHeight="1">
      <c r="A42" s="456" t="s">
        <v>94</v>
      </c>
      <c r="B42" s="437" t="s">
        <v>280</v>
      </c>
      <c r="C42" s="309"/>
    </row>
    <row r="43" spans="1:3" s="98" customFormat="1" ht="12" customHeight="1">
      <c r="A43" s="456" t="s">
        <v>175</v>
      </c>
      <c r="B43" s="437" t="s">
        <v>281</v>
      </c>
      <c r="C43" s="309"/>
    </row>
    <row r="44" spans="1:3" s="98" customFormat="1" ht="12" customHeight="1">
      <c r="A44" s="456" t="s">
        <v>176</v>
      </c>
      <c r="B44" s="437" t="s">
        <v>282</v>
      </c>
      <c r="C44" s="309"/>
    </row>
    <row r="45" spans="1:3" s="98" customFormat="1" ht="12" customHeight="1">
      <c r="A45" s="456" t="s">
        <v>177</v>
      </c>
      <c r="B45" s="437" t="s">
        <v>283</v>
      </c>
      <c r="C45" s="309"/>
    </row>
    <row r="46" spans="1:3" s="98" customFormat="1" ht="12" customHeight="1">
      <c r="A46" s="456" t="s">
        <v>178</v>
      </c>
      <c r="B46" s="437" t="s">
        <v>284</v>
      </c>
      <c r="C46" s="309"/>
    </row>
    <row r="47" spans="1:3" s="98" customFormat="1" ht="12" customHeight="1">
      <c r="A47" s="456" t="s">
        <v>179</v>
      </c>
      <c r="B47" s="437" t="s">
        <v>567</v>
      </c>
      <c r="C47" s="309"/>
    </row>
    <row r="48" spans="1:3" s="98" customFormat="1" ht="12" customHeight="1">
      <c r="A48" s="456" t="s">
        <v>276</v>
      </c>
      <c r="B48" s="437" t="s">
        <v>286</v>
      </c>
      <c r="C48" s="312"/>
    </row>
    <row r="49" spans="1:3" s="98" customFormat="1" ht="12" customHeight="1">
      <c r="A49" s="457" t="s">
        <v>277</v>
      </c>
      <c r="B49" s="438" t="s">
        <v>441</v>
      </c>
      <c r="C49" s="422"/>
    </row>
    <row r="50" spans="1:3" s="98" customFormat="1" ht="12" customHeight="1" thickBot="1">
      <c r="A50" s="457" t="s">
        <v>440</v>
      </c>
      <c r="B50" s="438" t="s">
        <v>287</v>
      </c>
      <c r="C50" s="422"/>
    </row>
    <row r="51" spans="1:3" s="98" customFormat="1" ht="12" customHeight="1" thickBot="1">
      <c r="A51" s="31" t="s">
        <v>24</v>
      </c>
      <c r="B51" s="21" t="s">
        <v>288</v>
      </c>
      <c r="C51" s="307">
        <f>SUM(C52:C56)</f>
        <v>0</v>
      </c>
    </row>
    <row r="52" spans="1:3" s="98" customFormat="1" ht="12" customHeight="1">
      <c r="A52" s="455" t="s">
        <v>95</v>
      </c>
      <c r="B52" s="436" t="s">
        <v>292</v>
      </c>
      <c r="C52" s="480"/>
    </row>
    <row r="53" spans="1:3" s="98" customFormat="1" ht="12" customHeight="1">
      <c r="A53" s="456" t="s">
        <v>96</v>
      </c>
      <c r="B53" s="437" t="s">
        <v>293</v>
      </c>
      <c r="C53" s="312"/>
    </row>
    <row r="54" spans="1:3" s="98" customFormat="1" ht="12" customHeight="1">
      <c r="A54" s="456" t="s">
        <v>289</v>
      </c>
      <c r="B54" s="437" t="s">
        <v>294</v>
      </c>
      <c r="C54" s="312"/>
    </row>
    <row r="55" spans="1:3" s="98" customFormat="1" ht="12" customHeight="1">
      <c r="A55" s="456" t="s">
        <v>290</v>
      </c>
      <c r="B55" s="437" t="s">
        <v>295</v>
      </c>
      <c r="C55" s="312"/>
    </row>
    <row r="56" spans="1:3" s="98" customFormat="1" ht="12" customHeight="1" thickBot="1">
      <c r="A56" s="457" t="s">
        <v>291</v>
      </c>
      <c r="B56" s="438" t="s">
        <v>296</v>
      </c>
      <c r="C56" s="422"/>
    </row>
    <row r="57" spans="1:3" s="98" customFormat="1" ht="12" customHeight="1" thickBot="1">
      <c r="A57" s="31" t="s">
        <v>180</v>
      </c>
      <c r="B57" s="21" t="s">
        <v>297</v>
      </c>
      <c r="C57" s="307">
        <f>SUM(C58:C60)</f>
        <v>0</v>
      </c>
    </row>
    <row r="58" spans="1:3" s="98" customFormat="1" ht="12" customHeight="1">
      <c r="A58" s="455" t="s">
        <v>97</v>
      </c>
      <c r="B58" s="436" t="s">
        <v>298</v>
      </c>
      <c r="C58" s="310"/>
    </row>
    <row r="59" spans="1:3" s="98" customFormat="1" ht="12" customHeight="1">
      <c r="A59" s="456" t="s">
        <v>98</v>
      </c>
      <c r="B59" s="437" t="s">
        <v>431</v>
      </c>
      <c r="C59" s="309"/>
    </row>
    <row r="60" spans="1:3" s="98" customFormat="1" ht="12" customHeight="1">
      <c r="A60" s="456" t="s">
        <v>301</v>
      </c>
      <c r="B60" s="437" t="s">
        <v>299</v>
      </c>
      <c r="C60" s="309"/>
    </row>
    <row r="61" spans="1:3" s="98" customFormat="1" ht="12" customHeight="1" thickBot="1">
      <c r="A61" s="457" t="s">
        <v>302</v>
      </c>
      <c r="B61" s="438" t="s">
        <v>300</v>
      </c>
      <c r="C61" s="311"/>
    </row>
    <row r="62" spans="1:3" s="98" customFormat="1" ht="12" customHeight="1" thickBot="1">
      <c r="A62" s="31" t="s">
        <v>26</v>
      </c>
      <c r="B62" s="302" t="s">
        <v>303</v>
      </c>
      <c r="C62" s="307">
        <f>SUM(C63:C65)</f>
        <v>0</v>
      </c>
    </row>
    <row r="63" spans="1:3" s="98" customFormat="1" ht="12" customHeight="1">
      <c r="A63" s="455" t="s">
        <v>181</v>
      </c>
      <c r="B63" s="436" t="s">
        <v>305</v>
      </c>
      <c r="C63" s="312"/>
    </row>
    <row r="64" spans="1:3" s="98" customFormat="1" ht="12" customHeight="1">
      <c r="A64" s="456" t="s">
        <v>182</v>
      </c>
      <c r="B64" s="437" t="s">
        <v>432</v>
      </c>
      <c r="C64" s="312"/>
    </row>
    <row r="65" spans="1:3" s="98" customFormat="1" ht="12" customHeight="1">
      <c r="A65" s="456" t="s">
        <v>231</v>
      </c>
      <c r="B65" s="437" t="s">
        <v>306</v>
      </c>
      <c r="C65" s="312"/>
    </row>
    <row r="66" spans="1:3" s="98" customFormat="1" ht="12" customHeight="1" thickBot="1">
      <c r="A66" s="457" t="s">
        <v>304</v>
      </c>
      <c r="B66" s="438" t="s">
        <v>307</v>
      </c>
      <c r="C66" s="312"/>
    </row>
    <row r="67" spans="1:3" s="98" customFormat="1" ht="12" customHeight="1" thickBot="1">
      <c r="A67" s="31" t="s">
        <v>27</v>
      </c>
      <c r="B67" s="21" t="s">
        <v>308</v>
      </c>
      <c r="C67" s="313">
        <f>+C10+C17+C24+C31+C39+C51+C57+C62</f>
        <v>16288000</v>
      </c>
    </row>
    <row r="68" spans="1:3" s="98" customFormat="1" ht="12" customHeight="1" thickBot="1">
      <c r="A68" s="458" t="s">
        <v>399</v>
      </c>
      <c r="B68" s="302" t="s">
        <v>310</v>
      </c>
      <c r="C68" s="307">
        <f>SUM(C69:C71)</f>
        <v>0</v>
      </c>
    </row>
    <row r="69" spans="1:3" s="98" customFormat="1" ht="12" customHeight="1">
      <c r="A69" s="455" t="s">
        <v>341</v>
      </c>
      <c r="B69" s="436" t="s">
        <v>311</v>
      </c>
      <c r="C69" s="312"/>
    </row>
    <row r="70" spans="1:3" s="98" customFormat="1" ht="12" customHeight="1">
      <c r="A70" s="456" t="s">
        <v>350</v>
      </c>
      <c r="B70" s="437" t="s">
        <v>312</v>
      </c>
      <c r="C70" s="312"/>
    </row>
    <row r="71" spans="1:3" s="98" customFormat="1" ht="12" customHeight="1" thickBot="1">
      <c r="A71" s="457" t="s">
        <v>351</v>
      </c>
      <c r="B71" s="439" t="s">
        <v>313</v>
      </c>
      <c r="C71" s="312"/>
    </row>
    <row r="72" spans="1:3" s="98" customFormat="1" ht="12" customHeight="1" thickBot="1">
      <c r="A72" s="458" t="s">
        <v>314</v>
      </c>
      <c r="B72" s="302" t="s">
        <v>315</v>
      </c>
      <c r="C72" s="307">
        <f>SUM(C73:C76)</f>
        <v>0</v>
      </c>
    </row>
    <row r="73" spans="1:3" s="98" customFormat="1" ht="12" customHeight="1">
      <c r="A73" s="455" t="s">
        <v>149</v>
      </c>
      <c r="B73" s="436" t="s">
        <v>316</v>
      </c>
      <c r="C73" s="312"/>
    </row>
    <row r="74" spans="1:3" s="98" customFormat="1" ht="12" customHeight="1">
      <c r="A74" s="456" t="s">
        <v>150</v>
      </c>
      <c r="B74" s="437" t="s">
        <v>317</v>
      </c>
      <c r="C74" s="312"/>
    </row>
    <row r="75" spans="1:3" s="98" customFormat="1" ht="12" customHeight="1">
      <c r="A75" s="456" t="s">
        <v>342</v>
      </c>
      <c r="B75" s="437" t="s">
        <v>318</v>
      </c>
      <c r="C75" s="312"/>
    </row>
    <row r="76" spans="1:3" s="98" customFormat="1" ht="12" customHeight="1" thickBot="1">
      <c r="A76" s="457" t="s">
        <v>343</v>
      </c>
      <c r="B76" s="438" t="s">
        <v>319</v>
      </c>
      <c r="C76" s="312"/>
    </row>
    <row r="77" spans="1:3" s="98" customFormat="1" ht="12" customHeight="1" thickBot="1">
      <c r="A77" s="458" t="s">
        <v>320</v>
      </c>
      <c r="B77" s="302" t="s">
        <v>321</v>
      </c>
      <c r="C77" s="307">
        <f>SUM(C78:C79)</f>
        <v>0</v>
      </c>
    </row>
    <row r="78" spans="1:3" s="98" customFormat="1" ht="12" customHeight="1">
      <c r="A78" s="455" t="s">
        <v>344</v>
      </c>
      <c r="B78" s="436" t="s">
        <v>322</v>
      </c>
      <c r="C78" s="312"/>
    </row>
    <row r="79" spans="1:3" s="98" customFormat="1" ht="12" customHeight="1" thickBot="1">
      <c r="A79" s="457" t="s">
        <v>345</v>
      </c>
      <c r="B79" s="438" t="s">
        <v>323</v>
      </c>
      <c r="C79" s="312"/>
    </row>
    <row r="80" spans="1:3" s="97" customFormat="1" ht="12" customHeight="1" thickBot="1">
      <c r="A80" s="458" t="s">
        <v>324</v>
      </c>
      <c r="B80" s="302" t="s">
        <v>325</v>
      </c>
      <c r="C80" s="307">
        <f>SUM(C81:C83)</f>
        <v>0</v>
      </c>
    </row>
    <row r="81" spans="1:3" s="98" customFormat="1" ht="12" customHeight="1">
      <c r="A81" s="455" t="s">
        <v>346</v>
      </c>
      <c r="B81" s="436" t="s">
        <v>326</v>
      </c>
      <c r="C81" s="312"/>
    </row>
    <row r="82" spans="1:3" s="98" customFormat="1" ht="12" customHeight="1">
      <c r="A82" s="456" t="s">
        <v>347</v>
      </c>
      <c r="B82" s="437" t="s">
        <v>327</v>
      </c>
      <c r="C82" s="312"/>
    </row>
    <row r="83" spans="1:3" s="98" customFormat="1" ht="12" customHeight="1" thickBot="1">
      <c r="A83" s="457" t="s">
        <v>348</v>
      </c>
      <c r="B83" s="438" t="s">
        <v>328</v>
      </c>
      <c r="C83" s="312"/>
    </row>
    <row r="84" spans="1:3" s="98" customFormat="1" ht="12" customHeight="1" thickBot="1">
      <c r="A84" s="458" t="s">
        <v>329</v>
      </c>
      <c r="B84" s="302" t="s">
        <v>349</v>
      </c>
      <c r="C84" s="307">
        <f>SUM(C85:C88)</f>
        <v>0</v>
      </c>
    </row>
    <row r="85" spans="1:3" s="98" customFormat="1" ht="12" customHeight="1">
      <c r="A85" s="459" t="s">
        <v>330</v>
      </c>
      <c r="B85" s="436" t="s">
        <v>331</v>
      </c>
      <c r="C85" s="312"/>
    </row>
    <row r="86" spans="1:3" s="98" customFormat="1" ht="12" customHeight="1">
      <c r="A86" s="460" t="s">
        <v>332</v>
      </c>
      <c r="B86" s="437" t="s">
        <v>333</v>
      </c>
      <c r="C86" s="312"/>
    </row>
    <row r="87" spans="1:3" s="98" customFormat="1" ht="12" customHeight="1">
      <c r="A87" s="460" t="s">
        <v>334</v>
      </c>
      <c r="B87" s="437" t="s">
        <v>335</v>
      </c>
      <c r="C87" s="312"/>
    </row>
    <row r="88" spans="1:3" s="97" customFormat="1" ht="12" customHeight="1" thickBot="1">
      <c r="A88" s="461" t="s">
        <v>336</v>
      </c>
      <c r="B88" s="438" t="s">
        <v>337</v>
      </c>
      <c r="C88" s="312"/>
    </row>
    <row r="89" spans="1:3" s="97" customFormat="1" ht="12" customHeight="1" thickBot="1">
      <c r="A89" s="458" t="s">
        <v>338</v>
      </c>
      <c r="B89" s="302" t="s">
        <v>480</v>
      </c>
      <c r="C89" s="481"/>
    </row>
    <row r="90" spans="1:3" s="97" customFormat="1" ht="12" customHeight="1" thickBot="1">
      <c r="A90" s="458" t="s">
        <v>512</v>
      </c>
      <c r="B90" s="302" t="s">
        <v>339</v>
      </c>
      <c r="C90" s="481"/>
    </row>
    <row r="91" spans="1:3" s="97" customFormat="1" ht="12" customHeight="1" thickBot="1">
      <c r="A91" s="458" t="s">
        <v>513</v>
      </c>
      <c r="B91" s="443" t="s">
        <v>483</v>
      </c>
      <c r="C91" s="313">
        <f>+C68+C72+C77+C80+C84+C90+C89</f>
        <v>0</v>
      </c>
    </row>
    <row r="92" spans="1:3" s="97" customFormat="1" ht="12" customHeight="1" thickBot="1">
      <c r="A92" s="462" t="s">
        <v>514</v>
      </c>
      <c r="B92" s="444" t="s">
        <v>515</v>
      </c>
      <c r="C92" s="313">
        <f>+C67+C91</f>
        <v>16288000</v>
      </c>
    </row>
    <row r="93" spans="1:3" s="98" customFormat="1" ht="15" customHeight="1" thickBot="1">
      <c r="A93" s="248"/>
      <c r="B93" s="249"/>
      <c r="C93" s="377"/>
    </row>
    <row r="94" spans="1:3" s="69" customFormat="1" ht="16.5" customHeight="1" thickBot="1">
      <c r="A94" s="252"/>
      <c r="B94" s="253" t="s">
        <v>58</v>
      </c>
      <c r="C94" s="379"/>
    </row>
    <row r="95" spans="1:3" s="99" customFormat="1" ht="12" customHeight="1" thickBot="1">
      <c r="A95" s="428" t="s">
        <v>19</v>
      </c>
      <c r="B95" s="27" t="s">
        <v>519</v>
      </c>
      <c r="C95" s="306">
        <f>+C96+C97+C98+C99+C100+C113</f>
        <v>16288000</v>
      </c>
    </row>
    <row r="96" spans="1:3" ht="12" customHeight="1">
      <c r="A96" s="463" t="s">
        <v>99</v>
      </c>
      <c r="B96" s="10" t="s">
        <v>50</v>
      </c>
      <c r="C96" s="308"/>
    </row>
    <row r="97" spans="1:3" ht="12" customHeight="1">
      <c r="A97" s="456" t="s">
        <v>100</v>
      </c>
      <c r="B97" s="8" t="s">
        <v>183</v>
      </c>
      <c r="C97" s="309"/>
    </row>
    <row r="98" spans="1:3" ht="12" customHeight="1">
      <c r="A98" s="456" t="s">
        <v>101</v>
      </c>
      <c r="B98" s="8" t="s">
        <v>140</v>
      </c>
      <c r="C98" s="311"/>
    </row>
    <row r="99" spans="1:3" ht="12" customHeight="1">
      <c r="A99" s="456" t="s">
        <v>102</v>
      </c>
      <c r="B99" s="11" t="s">
        <v>184</v>
      </c>
      <c r="C99" s="311">
        <v>10788000</v>
      </c>
    </row>
    <row r="100" spans="1:3" ht="12" customHeight="1">
      <c r="A100" s="456" t="s">
        <v>113</v>
      </c>
      <c r="B100" s="19" t="s">
        <v>185</v>
      </c>
      <c r="C100" s="311">
        <v>5500000</v>
      </c>
    </row>
    <row r="101" spans="1:3" ht="12" customHeight="1">
      <c r="A101" s="456" t="s">
        <v>103</v>
      </c>
      <c r="B101" s="8" t="s">
        <v>516</v>
      </c>
      <c r="C101" s="311"/>
    </row>
    <row r="102" spans="1:3" ht="12" customHeight="1">
      <c r="A102" s="456" t="s">
        <v>104</v>
      </c>
      <c r="B102" s="145" t="s">
        <v>446</v>
      </c>
      <c r="C102" s="311"/>
    </row>
    <row r="103" spans="1:3" ht="12" customHeight="1">
      <c r="A103" s="456" t="s">
        <v>114</v>
      </c>
      <c r="B103" s="145" t="s">
        <v>445</v>
      </c>
      <c r="C103" s="311"/>
    </row>
    <row r="104" spans="1:3" ht="12" customHeight="1">
      <c r="A104" s="456" t="s">
        <v>115</v>
      </c>
      <c r="B104" s="145" t="s">
        <v>355</v>
      </c>
      <c r="C104" s="311"/>
    </row>
    <row r="105" spans="1:3" ht="12" customHeight="1">
      <c r="A105" s="456" t="s">
        <v>116</v>
      </c>
      <c r="B105" s="146" t="s">
        <v>356</v>
      </c>
      <c r="C105" s="311"/>
    </row>
    <row r="106" spans="1:3" ht="12" customHeight="1">
      <c r="A106" s="456" t="s">
        <v>117</v>
      </c>
      <c r="B106" s="146" t="s">
        <v>357</v>
      </c>
      <c r="C106" s="311"/>
    </row>
    <row r="107" spans="1:3" ht="12" customHeight="1">
      <c r="A107" s="456" t="s">
        <v>119</v>
      </c>
      <c r="B107" s="145" t="s">
        <v>358</v>
      </c>
      <c r="C107" s="311"/>
    </row>
    <row r="108" spans="1:3" ht="12" customHeight="1">
      <c r="A108" s="456" t="s">
        <v>186</v>
      </c>
      <c r="B108" s="145" t="s">
        <v>359</v>
      </c>
      <c r="C108" s="311"/>
    </row>
    <row r="109" spans="1:3" ht="12" customHeight="1">
      <c r="A109" s="456" t="s">
        <v>353</v>
      </c>
      <c r="B109" s="146" t="s">
        <v>360</v>
      </c>
      <c r="C109" s="311"/>
    </row>
    <row r="110" spans="1:3" ht="12" customHeight="1">
      <c r="A110" s="464" t="s">
        <v>354</v>
      </c>
      <c r="B110" s="147" t="s">
        <v>361</v>
      </c>
      <c r="C110" s="311"/>
    </row>
    <row r="111" spans="1:3" ht="12" customHeight="1">
      <c r="A111" s="456" t="s">
        <v>443</v>
      </c>
      <c r="B111" s="147" t="s">
        <v>362</v>
      </c>
      <c r="C111" s="311"/>
    </row>
    <row r="112" spans="1:3" ht="12" customHeight="1">
      <c r="A112" s="456" t="s">
        <v>444</v>
      </c>
      <c r="B112" s="146" t="s">
        <v>363</v>
      </c>
      <c r="C112" s="309">
        <v>5500000</v>
      </c>
    </row>
    <row r="113" spans="1:3" ht="12" customHeight="1">
      <c r="A113" s="456" t="s">
        <v>448</v>
      </c>
      <c r="B113" s="11" t="s">
        <v>51</v>
      </c>
      <c r="C113" s="309"/>
    </row>
    <row r="114" spans="1:3" ht="12" customHeight="1">
      <c r="A114" s="457" t="s">
        <v>449</v>
      </c>
      <c r="B114" s="8" t="s">
        <v>517</v>
      </c>
      <c r="C114" s="311"/>
    </row>
    <row r="115" spans="1:3" ht="12" customHeight="1" thickBot="1">
      <c r="A115" s="465" t="s">
        <v>450</v>
      </c>
      <c r="B115" s="148" t="s">
        <v>518</v>
      </c>
      <c r="C115" s="315"/>
    </row>
    <row r="116" spans="1:3" ht="12" customHeight="1" thickBot="1">
      <c r="A116" s="31" t="s">
        <v>20</v>
      </c>
      <c r="B116" s="26" t="s">
        <v>364</v>
      </c>
      <c r="C116" s="307">
        <f>+C117+C119+C121</f>
        <v>0</v>
      </c>
    </row>
    <row r="117" spans="1:3" ht="12" customHeight="1">
      <c r="A117" s="455" t="s">
        <v>105</v>
      </c>
      <c r="B117" s="8" t="s">
        <v>230</v>
      </c>
      <c r="C117" s="310"/>
    </row>
    <row r="118" spans="1:3" ht="12" customHeight="1">
      <c r="A118" s="455" t="s">
        <v>106</v>
      </c>
      <c r="B118" s="12" t="s">
        <v>368</v>
      </c>
      <c r="C118" s="310"/>
    </row>
    <row r="119" spans="1:3" ht="12" customHeight="1">
      <c r="A119" s="455" t="s">
        <v>107</v>
      </c>
      <c r="B119" s="12" t="s">
        <v>187</v>
      </c>
      <c r="C119" s="309"/>
    </row>
    <row r="120" spans="1:3" ht="12" customHeight="1">
      <c r="A120" s="455" t="s">
        <v>108</v>
      </c>
      <c r="B120" s="12" t="s">
        <v>369</v>
      </c>
      <c r="C120" s="277"/>
    </row>
    <row r="121" spans="1:3" ht="12" customHeight="1">
      <c r="A121" s="455" t="s">
        <v>109</v>
      </c>
      <c r="B121" s="304" t="s">
        <v>232</v>
      </c>
      <c r="C121" s="277"/>
    </row>
    <row r="122" spans="1:3" ht="12" customHeight="1">
      <c r="A122" s="455" t="s">
        <v>118</v>
      </c>
      <c r="B122" s="303" t="s">
        <v>433</v>
      </c>
      <c r="C122" s="277"/>
    </row>
    <row r="123" spans="1:3" ht="12" customHeight="1">
      <c r="A123" s="455" t="s">
        <v>120</v>
      </c>
      <c r="B123" s="432" t="s">
        <v>374</v>
      </c>
      <c r="C123" s="277"/>
    </row>
    <row r="124" spans="1:3" ht="12" customHeight="1">
      <c r="A124" s="455" t="s">
        <v>188</v>
      </c>
      <c r="B124" s="146" t="s">
        <v>357</v>
      </c>
      <c r="C124" s="277"/>
    </row>
    <row r="125" spans="1:3" ht="12" customHeight="1">
      <c r="A125" s="455" t="s">
        <v>189</v>
      </c>
      <c r="B125" s="146" t="s">
        <v>373</v>
      </c>
      <c r="C125" s="277"/>
    </row>
    <row r="126" spans="1:3" ht="12" customHeight="1">
      <c r="A126" s="455" t="s">
        <v>190</v>
      </c>
      <c r="B126" s="146" t="s">
        <v>372</v>
      </c>
      <c r="C126" s="277"/>
    </row>
    <row r="127" spans="1:3" ht="12" customHeight="1">
      <c r="A127" s="455" t="s">
        <v>365</v>
      </c>
      <c r="B127" s="146" t="s">
        <v>360</v>
      </c>
      <c r="C127" s="277"/>
    </row>
    <row r="128" spans="1:3" ht="12" customHeight="1">
      <c r="A128" s="455" t="s">
        <v>366</v>
      </c>
      <c r="B128" s="146" t="s">
        <v>371</v>
      </c>
      <c r="C128" s="277"/>
    </row>
    <row r="129" spans="1:3" ht="12" customHeight="1" thickBot="1">
      <c r="A129" s="464" t="s">
        <v>367</v>
      </c>
      <c r="B129" s="146" t="s">
        <v>370</v>
      </c>
      <c r="C129" s="279"/>
    </row>
    <row r="130" spans="1:3" ht="12" customHeight="1" thickBot="1">
      <c r="A130" s="31" t="s">
        <v>21</v>
      </c>
      <c r="B130" s="126" t="s">
        <v>453</v>
      </c>
      <c r="C130" s="307">
        <f>+C95+C116</f>
        <v>16288000</v>
      </c>
    </row>
    <row r="131" spans="1:3" ht="12" customHeight="1" thickBot="1">
      <c r="A131" s="31" t="s">
        <v>22</v>
      </c>
      <c r="B131" s="126" t="s">
        <v>454</v>
      </c>
      <c r="C131" s="307">
        <f>+C132+C133+C134</f>
        <v>0</v>
      </c>
    </row>
    <row r="132" spans="1:3" s="99" customFormat="1" ht="12" customHeight="1">
      <c r="A132" s="455" t="s">
        <v>269</v>
      </c>
      <c r="B132" s="9" t="s">
        <v>522</v>
      </c>
      <c r="C132" s="277"/>
    </row>
    <row r="133" spans="1:3" ht="12" customHeight="1">
      <c r="A133" s="455" t="s">
        <v>270</v>
      </c>
      <c r="B133" s="9" t="s">
        <v>462</v>
      </c>
      <c r="C133" s="277"/>
    </row>
    <row r="134" spans="1:3" ht="12" customHeight="1" thickBot="1">
      <c r="A134" s="464" t="s">
        <v>271</v>
      </c>
      <c r="B134" s="7" t="s">
        <v>521</v>
      </c>
      <c r="C134" s="277"/>
    </row>
    <row r="135" spans="1:3" ht="12" customHeight="1" thickBot="1">
      <c r="A135" s="31" t="s">
        <v>23</v>
      </c>
      <c r="B135" s="126" t="s">
        <v>455</v>
      </c>
      <c r="C135" s="307">
        <f>+C136+C137+C138+C139+C140+C141</f>
        <v>0</v>
      </c>
    </row>
    <row r="136" spans="1:3" ht="12" customHeight="1">
      <c r="A136" s="455" t="s">
        <v>92</v>
      </c>
      <c r="B136" s="9" t="s">
        <v>464</v>
      </c>
      <c r="C136" s="277"/>
    </row>
    <row r="137" spans="1:3" ht="12" customHeight="1">
      <c r="A137" s="455" t="s">
        <v>93</v>
      </c>
      <c r="B137" s="9" t="s">
        <v>456</v>
      </c>
      <c r="C137" s="277"/>
    </row>
    <row r="138" spans="1:3" ht="12" customHeight="1">
      <c r="A138" s="455" t="s">
        <v>94</v>
      </c>
      <c r="B138" s="9" t="s">
        <v>457</v>
      </c>
      <c r="C138" s="277"/>
    </row>
    <row r="139" spans="1:3" ht="12" customHeight="1">
      <c r="A139" s="455" t="s">
        <v>175</v>
      </c>
      <c r="B139" s="9" t="s">
        <v>520</v>
      </c>
      <c r="C139" s="277"/>
    </row>
    <row r="140" spans="1:3" ht="12" customHeight="1">
      <c r="A140" s="455" t="s">
        <v>176</v>
      </c>
      <c r="B140" s="9" t="s">
        <v>459</v>
      </c>
      <c r="C140" s="277"/>
    </row>
    <row r="141" spans="1:3" s="99" customFormat="1" ht="12" customHeight="1" thickBot="1">
      <c r="A141" s="464" t="s">
        <v>177</v>
      </c>
      <c r="B141" s="7" t="s">
        <v>460</v>
      </c>
      <c r="C141" s="277"/>
    </row>
    <row r="142" spans="1:11" ht="12" customHeight="1" thickBot="1">
      <c r="A142" s="31" t="s">
        <v>24</v>
      </c>
      <c r="B142" s="126" t="s">
        <v>547</v>
      </c>
      <c r="C142" s="313">
        <f>+C143+C144+C146+C147+C145</f>
        <v>0</v>
      </c>
      <c r="K142" s="259"/>
    </row>
    <row r="143" spans="1:3" ht="12.75">
      <c r="A143" s="455" t="s">
        <v>95</v>
      </c>
      <c r="B143" s="9" t="s">
        <v>375</v>
      </c>
      <c r="C143" s="277"/>
    </row>
    <row r="144" spans="1:3" ht="12" customHeight="1">
      <c r="A144" s="455" t="s">
        <v>96</v>
      </c>
      <c r="B144" s="9" t="s">
        <v>376</v>
      </c>
      <c r="C144" s="277"/>
    </row>
    <row r="145" spans="1:3" s="99" customFormat="1" ht="12" customHeight="1">
      <c r="A145" s="455" t="s">
        <v>289</v>
      </c>
      <c r="B145" s="9" t="s">
        <v>546</v>
      </c>
      <c r="C145" s="277"/>
    </row>
    <row r="146" spans="1:3" s="99" customFormat="1" ht="12" customHeight="1">
      <c r="A146" s="455" t="s">
        <v>290</v>
      </c>
      <c r="B146" s="9" t="s">
        <v>469</v>
      </c>
      <c r="C146" s="277"/>
    </row>
    <row r="147" spans="1:3" s="99" customFormat="1" ht="12" customHeight="1" thickBot="1">
      <c r="A147" s="464" t="s">
        <v>291</v>
      </c>
      <c r="B147" s="7" t="s">
        <v>395</v>
      </c>
      <c r="C147" s="277"/>
    </row>
    <row r="148" spans="1:3" s="99" customFormat="1" ht="12" customHeight="1" thickBot="1">
      <c r="A148" s="31" t="s">
        <v>25</v>
      </c>
      <c r="B148" s="126" t="s">
        <v>470</v>
      </c>
      <c r="C148" s="316">
        <f>+C149+C150+C151+C152+C153</f>
        <v>0</v>
      </c>
    </row>
    <row r="149" spans="1:3" s="99" customFormat="1" ht="12" customHeight="1">
      <c r="A149" s="455" t="s">
        <v>97</v>
      </c>
      <c r="B149" s="9" t="s">
        <v>465</v>
      </c>
      <c r="C149" s="277"/>
    </row>
    <row r="150" spans="1:3" s="99" customFormat="1" ht="12" customHeight="1">
      <c r="A150" s="455" t="s">
        <v>98</v>
      </c>
      <c r="B150" s="9" t="s">
        <v>472</v>
      </c>
      <c r="C150" s="277"/>
    </row>
    <row r="151" spans="1:3" s="99" customFormat="1" ht="12" customHeight="1">
      <c r="A151" s="455" t="s">
        <v>301</v>
      </c>
      <c r="B151" s="9" t="s">
        <v>467</v>
      </c>
      <c r="C151" s="277"/>
    </row>
    <row r="152" spans="1:3" ht="12.75" customHeight="1">
      <c r="A152" s="455" t="s">
        <v>302</v>
      </c>
      <c r="B152" s="9" t="s">
        <v>523</v>
      </c>
      <c r="C152" s="277"/>
    </row>
    <row r="153" spans="1:3" ht="12.75" customHeight="1" thickBot="1">
      <c r="A153" s="464" t="s">
        <v>471</v>
      </c>
      <c r="B153" s="7" t="s">
        <v>474</v>
      </c>
      <c r="C153" s="279"/>
    </row>
    <row r="154" spans="1:3" ht="12.75" customHeight="1" thickBot="1">
      <c r="A154" s="506" t="s">
        <v>26</v>
      </c>
      <c r="B154" s="126" t="s">
        <v>475</v>
      </c>
      <c r="C154" s="316"/>
    </row>
    <row r="155" spans="1:3" ht="12" customHeight="1" thickBot="1">
      <c r="A155" s="506" t="s">
        <v>27</v>
      </c>
      <c r="B155" s="126" t="s">
        <v>476</v>
      </c>
      <c r="C155" s="316"/>
    </row>
    <row r="156" spans="1:3" ht="15" customHeight="1" thickBot="1">
      <c r="A156" s="31" t="s">
        <v>28</v>
      </c>
      <c r="B156" s="126" t="s">
        <v>478</v>
      </c>
      <c r="C156" s="446">
        <f>+C131+C135+C142+C148+C154+C155</f>
        <v>0</v>
      </c>
    </row>
    <row r="157" spans="1:3" ht="13.5" thickBot="1">
      <c r="A157" s="466" t="s">
        <v>29</v>
      </c>
      <c r="B157" s="398" t="s">
        <v>477</v>
      </c>
      <c r="C157" s="446">
        <f>+C130+C156</f>
        <v>16288000</v>
      </c>
    </row>
    <row r="158" spans="1:3" ht="15" customHeight="1" thickBot="1">
      <c r="A158" s="406"/>
      <c r="B158" s="407"/>
      <c r="C158" s="408"/>
    </row>
    <row r="159" spans="1:3" ht="14.25" customHeight="1" thickBot="1">
      <c r="A159" s="257" t="s">
        <v>524</v>
      </c>
      <c r="B159" s="258"/>
      <c r="C159" s="124">
        <v>0</v>
      </c>
    </row>
    <row r="160" spans="1:3" ht="13.5" thickBot="1">
      <c r="A160" s="257" t="s">
        <v>206</v>
      </c>
      <c r="B160" s="258"/>
      <c r="C160" s="12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2"/>
  <headerFooter alignWithMargins="0">
    <oddHeader>&amp;L&amp;G</oddHeader>
  </headerFooter>
  <rowBreaks count="1" manualBreakCount="1">
    <brk id="92" max="25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>
      <c r="A1" s="234"/>
      <c r="B1" s="236"/>
      <c r="C1" s="572" t="str">
        <f>+CONCATENATE("9.1.3. melléklet a 3/2017. (II.2.) önkormányzati rendelethez")</f>
        <v>9.1.3. melléklet a 3/2017. (II.2.) önkormányzati rendelethez</v>
      </c>
    </row>
    <row r="2" spans="1:3" s="2" customFormat="1" ht="16.5" customHeight="1">
      <c r="A2" s="234"/>
      <c r="B2" s="236"/>
      <c r="C2" s="572"/>
    </row>
    <row r="3" spans="1:3" s="2" customFormat="1" ht="16.5" customHeight="1" thickBot="1">
      <c r="A3" s="234"/>
      <c r="B3" s="236"/>
      <c r="C3" s="572"/>
    </row>
    <row r="4" spans="1:3" s="95" customFormat="1" ht="21" customHeight="1">
      <c r="A4" s="426" t="s">
        <v>62</v>
      </c>
      <c r="B4" s="368" t="s">
        <v>576</v>
      </c>
      <c r="C4" s="370" t="s">
        <v>55</v>
      </c>
    </row>
    <row r="5" spans="1:3" s="95" customFormat="1" ht="16.5" thickBot="1">
      <c r="A5" s="237" t="s">
        <v>203</v>
      </c>
      <c r="B5" s="369" t="s">
        <v>534</v>
      </c>
      <c r="C5" s="505" t="s">
        <v>436</v>
      </c>
    </row>
    <row r="6" spans="1:3" s="96" customFormat="1" ht="15.75" customHeight="1" thickBot="1">
      <c r="A6" s="238"/>
      <c r="B6" s="238"/>
      <c r="C6" s="239" t="str">
        <f>'9.1.2. sz. mell'!C6</f>
        <v>Forintban!</v>
      </c>
    </row>
    <row r="7" spans="1:3" ht="13.5" thickBot="1">
      <c r="A7" s="427" t="s">
        <v>205</v>
      </c>
      <c r="B7" s="240" t="s">
        <v>569</v>
      </c>
      <c r="C7" s="371" t="s">
        <v>56</v>
      </c>
    </row>
    <row r="8" spans="1:3" s="69" customFormat="1" ht="12.75" customHeight="1" thickBot="1">
      <c r="A8" s="202"/>
      <c r="B8" s="203" t="s">
        <v>498</v>
      </c>
      <c r="C8" s="204" t="s">
        <v>499</v>
      </c>
    </row>
    <row r="9" spans="1:3" s="69" customFormat="1" ht="15.75" customHeight="1" thickBot="1">
      <c r="A9" s="242"/>
      <c r="B9" s="243" t="s">
        <v>57</v>
      </c>
      <c r="C9" s="372"/>
    </row>
    <row r="10" spans="1:3" s="69" customFormat="1" ht="12" customHeight="1" thickBot="1">
      <c r="A10" s="31" t="s">
        <v>19</v>
      </c>
      <c r="B10" s="21" t="s">
        <v>253</v>
      </c>
      <c r="C10" s="307">
        <f>+C11+C12+C13+C14+C15+C16</f>
        <v>0</v>
      </c>
    </row>
    <row r="11" spans="1:3" s="97" customFormat="1" ht="12" customHeight="1">
      <c r="A11" s="455" t="s">
        <v>99</v>
      </c>
      <c r="B11" s="436" t="s">
        <v>254</v>
      </c>
      <c r="C11" s="310"/>
    </row>
    <row r="12" spans="1:3" s="98" customFormat="1" ht="12" customHeight="1">
      <c r="A12" s="456" t="s">
        <v>100</v>
      </c>
      <c r="B12" s="437" t="s">
        <v>255</v>
      </c>
      <c r="C12" s="309"/>
    </row>
    <row r="13" spans="1:3" s="98" customFormat="1" ht="12" customHeight="1">
      <c r="A13" s="456" t="s">
        <v>101</v>
      </c>
      <c r="B13" s="437" t="s">
        <v>556</v>
      </c>
      <c r="C13" s="309"/>
    </row>
    <row r="14" spans="1:3" s="98" customFormat="1" ht="12" customHeight="1">
      <c r="A14" s="456" t="s">
        <v>102</v>
      </c>
      <c r="B14" s="437" t="s">
        <v>257</v>
      </c>
      <c r="C14" s="309"/>
    </row>
    <row r="15" spans="1:3" s="98" customFormat="1" ht="12" customHeight="1">
      <c r="A15" s="456" t="s">
        <v>148</v>
      </c>
      <c r="B15" s="437" t="s">
        <v>511</v>
      </c>
      <c r="C15" s="309"/>
    </row>
    <row r="16" spans="1:3" s="97" customFormat="1" ht="12" customHeight="1" thickBot="1">
      <c r="A16" s="457" t="s">
        <v>103</v>
      </c>
      <c r="B16" s="438" t="s">
        <v>438</v>
      </c>
      <c r="C16" s="309"/>
    </row>
    <row r="17" spans="1:3" s="97" customFormat="1" ht="12" customHeight="1" thickBot="1">
      <c r="A17" s="31" t="s">
        <v>20</v>
      </c>
      <c r="B17" s="302" t="s">
        <v>258</v>
      </c>
      <c r="C17" s="307">
        <f>+C18+C19+C20+C21+C22</f>
        <v>0</v>
      </c>
    </row>
    <row r="18" spans="1:3" s="97" customFormat="1" ht="12" customHeight="1">
      <c r="A18" s="455" t="s">
        <v>105</v>
      </c>
      <c r="B18" s="436" t="s">
        <v>259</v>
      </c>
      <c r="C18" s="310"/>
    </row>
    <row r="19" spans="1:3" s="97" customFormat="1" ht="12" customHeight="1">
      <c r="A19" s="456" t="s">
        <v>106</v>
      </c>
      <c r="B19" s="437" t="s">
        <v>260</v>
      </c>
      <c r="C19" s="309"/>
    </row>
    <row r="20" spans="1:3" s="97" customFormat="1" ht="12" customHeight="1">
      <c r="A20" s="456" t="s">
        <v>107</v>
      </c>
      <c r="B20" s="437" t="s">
        <v>427</v>
      </c>
      <c r="C20" s="309"/>
    </row>
    <row r="21" spans="1:3" s="97" customFormat="1" ht="12" customHeight="1">
      <c r="A21" s="456" t="s">
        <v>108</v>
      </c>
      <c r="B21" s="437" t="s">
        <v>428</v>
      </c>
      <c r="C21" s="309"/>
    </row>
    <row r="22" spans="1:3" s="97" customFormat="1" ht="12" customHeight="1">
      <c r="A22" s="456" t="s">
        <v>109</v>
      </c>
      <c r="B22" s="437" t="s">
        <v>261</v>
      </c>
      <c r="C22" s="309"/>
    </row>
    <row r="23" spans="1:3" s="98" customFormat="1" ht="12" customHeight="1" thickBot="1">
      <c r="A23" s="457" t="s">
        <v>118</v>
      </c>
      <c r="B23" s="438" t="s">
        <v>262</v>
      </c>
      <c r="C23" s="311"/>
    </row>
    <row r="24" spans="1:3" s="98" customFormat="1" ht="12" customHeight="1" thickBot="1">
      <c r="A24" s="31" t="s">
        <v>21</v>
      </c>
      <c r="B24" s="21" t="s">
        <v>263</v>
      </c>
      <c r="C24" s="307">
        <f>+C25+C26+C27+C28+C29</f>
        <v>0</v>
      </c>
    </row>
    <row r="25" spans="1:3" s="98" customFormat="1" ht="12" customHeight="1">
      <c r="A25" s="455" t="s">
        <v>88</v>
      </c>
      <c r="B25" s="436" t="s">
        <v>264</v>
      </c>
      <c r="C25" s="310"/>
    </row>
    <row r="26" spans="1:3" s="97" customFormat="1" ht="12" customHeight="1">
      <c r="A26" s="456" t="s">
        <v>89</v>
      </c>
      <c r="B26" s="437" t="s">
        <v>265</v>
      </c>
      <c r="C26" s="309"/>
    </row>
    <row r="27" spans="1:3" s="98" customFormat="1" ht="12" customHeight="1">
      <c r="A27" s="456" t="s">
        <v>90</v>
      </c>
      <c r="B27" s="437" t="s">
        <v>429</v>
      </c>
      <c r="C27" s="309"/>
    </row>
    <row r="28" spans="1:3" s="98" customFormat="1" ht="12" customHeight="1">
      <c r="A28" s="456" t="s">
        <v>91</v>
      </c>
      <c r="B28" s="437" t="s">
        <v>430</v>
      </c>
      <c r="C28" s="309"/>
    </row>
    <row r="29" spans="1:3" s="98" customFormat="1" ht="12" customHeight="1">
      <c r="A29" s="456" t="s">
        <v>171</v>
      </c>
      <c r="B29" s="437" t="s">
        <v>266</v>
      </c>
      <c r="C29" s="309"/>
    </row>
    <row r="30" spans="1:3" s="98" customFormat="1" ht="12" customHeight="1" thickBot="1">
      <c r="A30" s="457" t="s">
        <v>172</v>
      </c>
      <c r="B30" s="438" t="s">
        <v>267</v>
      </c>
      <c r="C30" s="311"/>
    </row>
    <row r="31" spans="1:3" s="98" customFormat="1" ht="12" customHeight="1" thickBot="1">
      <c r="A31" s="31" t="s">
        <v>173</v>
      </c>
      <c r="B31" s="21" t="s">
        <v>268</v>
      </c>
      <c r="C31" s="313">
        <f>SUM(C32:C38)</f>
        <v>0</v>
      </c>
    </row>
    <row r="32" spans="1:3" s="98" customFormat="1" ht="12" customHeight="1">
      <c r="A32" s="455" t="s">
        <v>269</v>
      </c>
      <c r="B32" s="436" t="s">
        <v>561</v>
      </c>
      <c r="C32" s="310"/>
    </row>
    <row r="33" spans="1:3" s="98" customFormat="1" ht="12" customHeight="1">
      <c r="A33" s="456" t="s">
        <v>270</v>
      </c>
      <c r="B33" s="437" t="s">
        <v>562</v>
      </c>
      <c r="C33" s="309"/>
    </row>
    <row r="34" spans="1:3" s="98" customFormat="1" ht="12" customHeight="1">
      <c r="A34" s="456" t="s">
        <v>271</v>
      </c>
      <c r="B34" s="437" t="s">
        <v>563</v>
      </c>
      <c r="C34" s="309"/>
    </row>
    <row r="35" spans="1:3" s="98" customFormat="1" ht="12" customHeight="1">
      <c r="A35" s="456" t="s">
        <v>272</v>
      </c>
      <c r="B35" s="437" t="s">
        <v>564</v>
      </c>
      <c r="C35" s="309"/>
    </row>
    <row r="36" spans="1:3" s="98" customFormat="1" ht="12" customHeight="1">
      <c r="A36" s="456" t="s">
        <v>558</v>
      </c>
      <c r="B36" s="437" t="s">
        <v>273</v>
      </c>
      <c r="C36" s="309"/>
    </row>
    <row r="37" spans="1:3" s="98" customFormat="1" ht="12" customHeight="1">
      <c r="A37" s="456" t="s">
        <v>559</v>
      </c>
      <c r="B37" s="437" t="s">
        <v>274</v>
      </c>
      <c r="C37" s="309"/>
    </row>
    <row r="38" spans="1:3" s="98" customFormat="1" ht="12" customHeight="1" thickBot="1">
      <c r="A38" s="457" t="s">
        <v>560</v>
      </c>
      <c r="B38" s="526" t="s">
        <v>275</v>
      </c>
      <c r="C38" s="311"/>
    </row>
    <row r="39" spans="1:3" s="98" customFormat="1" ht="12" customHeight="1" thickBot="1">
      <c r="A39" s="31" t="s">
        <v>23</v>
      </c>
      <c r="B39" s="21" t="s">
        <v>439</v>
      </c>
      <c r="C39" s="307">
        <f>SUM(C40:C50)</f>
        <v>0</v>
      </c>
    </row>
    <row r="40" spans="1:3" s="98" customFormat="1" ht="12" customHeight="1">
      <c r="A40" s="455" t="s">
        <v>92</v>
      </c>
      <c r="B40" s="436" t="s">
        <v>278</v>
      </c>
      <c r="C40" s="310"/>
    </row>
    <row r="41" spans="1:3" s="98" customFormat="1" ht="12" customHeight="1">
      <c r="A41" s="456" t="s">
        <v>93</v>
      </c>
      <c r="B41" s="437" t="s">
        <v>279</v>
      </c>
      <c r="C41" s="309"/>
    </row>
    <row r="42" spans="1:3" s="98" customFormat="1" ht="12" customHeight="1">
      <c r="A42" s="456" t="s">
        <v>94</v>
      </c>
      <c r="B42" s="437" t="s">
        <v>280</v>
      </c>
      <c r="C42" s="309"/>
    </row>
    <row r="43" spans="1:3" s="98" customFormat="1" ht="12" customHeight="1">
      <c r="A43" s="456" t="s">
        <v>175</v>
      </c>
      <c r="B43" s="437" t="s">
        <v>281</v>
      </c>
      <c r="C43" s="309"/>
    </row>
    <row r="44" spans="1:3" s="98" customFormat="1" ht="12" customHeight="1">
      <c r="A44" s="456" t="s">
        <v>176</v>
      </c>
      <c r="B44" s="437" t="s">
        <v>282</v>
      </c>
      <c r="C44" s="309"/>
    </row>
    <row r="45" spans="1:3" s="98" customFormat="1" ht="12" customHeight="1">
      <c r="A45" s="456" t="s">
        <v>177</v>
      </c>
      <c r="B45" s="437" t="s">
        <v>283</v>
      </c>
      <c r="C45" s="309"/>
    </row>
    <row r="46" spans="1:3" s="98" customFormat="1" ht="12" customHeight="1">
      <c r="A46" s="456" t="s">
        <v>178</v>
      </c>
      <c r="B46" s="437" t="s">
        <v>284</v>
      </c>
      <c r="C46" s="309"/>
    </row>
    <row r="47" spans="1:3" s="98" customFormat="1" ht="12" customHeight="1">
      <c r="A47" s="456" t="s">
        <v>179</v>
      </c>
      <c r="B47" s="437" t="s">
        <v>565</v>
      </c>
      <c r="C47" s="309"/>
    </row>
    <row r="48" spans="1:3" s="98" customFormat="1" ht="12" customHeight="1">
      <c r="A48" s="456" t="s">
        <v>276</v>
      </c>
      <c r="B48" s="437" t="s">
        <v>286</v>
      </c>
      <c r="C48" s="312"/>
    </row>
    <row r="49" spans="1:3" s="98" customFormat="1" ht="12" customHeight="1">
      <c r="A49" s="457" t="s">
        <v>277</v>
      </c>
      <c r="B49" s="438" t="s">
        <v>441</v>
      </c>
      <c r="C49" s="422"/>
    </row>
    <row r="50" spans="1:3" s="98" customFormat="1" ht="12" customHeight="1" thickBot="1">
      <c r="A50" s="457" t="s">
        <v>440</v>
      </c>
      <c r="B50" s="438" t="s">
        <v>287</v>
      </c>
      <c r="C50" s="422"/>
    </row>
    <row r="51" spans="1:3" s="98" customFormat="1" ht="12" customHeight="1" thickBot="1">
      <c r="A51" s="31" t="s">
        <v>24</v>
      </c>
      <c r="B51" s="21" t="s">
        <v>288</v>
      </c>
      <c r="C51" s="307">
        <f>SUM(C52:C56)</f>
        <v>0</v>
      </c>
    </row>
    <row r="52" spans="1:3" s="98" customFormat="1" ht="12" customHeight="1">
      <c r="A52" s="455" t="s">
        <v>95</v>
      </c>
      <c r="B52" s="436" t="s">
        <v>292</v>
      </c>
      <c r="C52" s="480"/>
    </row>
    <row r="53" spans="1:3" s="98" customFormat="1" ht="12" customHeight="1">
      <c r="A53" s="456" t="s">
        <v>96</v>
      </c>
      <c r="B53" s="437" t="s">
        <v>293</v>
      </c>
      <c r="C53" s="312"/>
    </row>
    <row r="54" spans="1:3" s="98" customFormat="1" ht="12" customHeight="1">
      <c r="A54" s="456" t="s">
        <v>289</v>
      </c>
      <c r="B54" s="437" t="s">
        <v>294</v>
      </c>
      <c r="C54" s="312"/>
    </row>
    <row r="55" spans="1:3" s="98" customFormat="1" ht="12" customHeight="1">
      <c r="A55" s="456" t="s">
        <v>290</v>
      </c>
      <c r="B55" s="437" t="s">
        <v>295</v>
      </c>
      <c r="C55" s="312"/>
    </row>
    <row r="56" spans="1:3" s="98" customFormat="1" ht="12" customHeight="1" thickBot="1">
      <c r="A56" s="457" t="s">
        <v>291</v>
      </c>
      <c r="B56" s="526" t="s">
        <v>296</v>
      </c>
      <c r="C56" s="422"/>
    </row>
    <row r="57" spans="1:3" s="98" customFormat="1" ht="12" customHeight="1" thickBot="1">
      <c r="A57" s="31" t="s">
        <v>180</v>
      </c>
      <c r="B57" s="21" t="s">
        <v>297</v>
      </c>
      <c r="C57" s="307">
        <f>SUM(C58:C60)</f>
        <v>0</v>
      </c>
    </row>
    <row r="58" spans="1:3" s="98" customFormat="1" ht="12" customHeight="1">
      <c r="A58" s="455" t="s">
        <v>97</v>
      </c>
      <c r="B58" s="436" t="s">
        <v>298</v>
      </c>
      <c r="C58" s="310"/>
    </row>
    <row r="59" spans="1:3" s="98" customFormat="1" ht="12" customHeight="1">
      <c r="A59" s="456" t="s">
        <v>98</v>
      </c>
      <c r="B59" s="437" t="s">
        <v>431</v>
      </c>
      <c r="C59" s="309"/>
    </row>
    <row r="60" spans="1:3" s="98" customFormat="1" ht="12" customHeight="1">
      <c r="A60" s="456" t="s">
        <v>301</v>
      </c>
      <c r="B60" s="437" t="s">
        <v>299</v>
      </c>
      <c r="C60" s="309"/>
    </row>
    <row r="61" spans="1:3" s="98" customFormat="1" ht="12" customHeight="1" thickBot="1">
      <c r="A61" s="457" t="s">
        <v>302</v>
      </c>
      <c r="B61" s="526" t="s">
        <v>300</v>
      </c>
      <c r="C61" s="311"/>
    </row>
    <row r="62" spans="1:3" s="98" customFormat="1" ht="12" customHeight="1" thickBot="1">
      <c r="A62" s="31" t="s">
        <v>26</v>
      </c>
      <c r="B62" s="302" t="s">
        <v>303</v>
      </c>
      <c r="C62" s="307">
        <f>SUM(C63:C65)</f>
        <v>0</v>
      </c>
    </row>
    <row r="63" spans="1:3" s="98" customFormat="1" ht="12" customHeight="1">
      <c r="A63" s="455" t="s">
        <v>181</v>
      </c>
      <c r="B63" s="436" t="s">
        <v>305</v>
      </c>
      <c r="C63" s="312"/>
    </row>
    <row r="64" spans="1:3" s="98" customFormat="1" ht="12" customHeight="1">
      <c r="A64" s="456" t="s">
        <v>182</v>
      </c>
      <c r="B64" s="437" t="s">
        <v>432</v>
      </c>
      <c r="C64" s="312"/>
    </row>
    <row r="65" spans="1:3" s="98" customFormat="1" ht="12" customHeight="1">
      <c r="A65" s="456" t="s">
        <v>231</v>
      </c>
      <c r="B65" s="437" t="s">
        <v>306</v>
      </c>
      <c r="C65" s="312"/>
    </row>
    <row r="66" spans="1:3" s="98" customFormat="1" ht="12" customHeight="1" thickBot="1">
      <c r="A66" s="457" t="s">
        <v>304</v>
      </c>
      <c r="B66" s="526" t="s">
        <v>307</v>
      </c>
      <c r="C66" s="312"/>
    </row>
    <row r="67" spans="1:3" s="98" customFormat="1" ht="12" customHeight="1" thickBot="1">
      <c r="A67" s="31" t="s">
        <v>27</v>
      </c>
      <c r="B67" s="21" t="s">
        <v>308</v>
      </c>
      <c r="C67" s="313">
        <f>+C10+C17+C24+C31+C39+C51+C57+C62</f>
        <v>0</v>
      </c>
    </row>
    <row r="68" spans="1:3" s="98" customFormat="1" ht="12" customHeight="1" thickBot="1">
      <c r="A68" s="458" t="s">
        <v>399</v>
      </c>
      <c r="B68" s="302" t="s">
        <v>310</v>
      </c>
      <c r="C68" s="307">
        <f>SUM(C69:C71)</f>
        <v>0</v>
      </c>
    </row>
    <row r="69" spans="1:3" s="98" customFormat="1" ht="12" customHeight="1">
      <c r="A69" s="455" t="s">
        <v>341</v>
      </c>
      <c r="B69" s="436" t="s">
        <v>311</v>
      </c>
      <c r="C69" s="312"/>
    </row>
    <row r="70" spans="1:3" s="98" customFormat="1" ht="12" customHeight="1">
      <c r="A70" s="456" t="s">
        <v>350</v>
      </c>
      <c r="B70" s="437" t="s">
        <v>312</v>
      </c>
      <c r="C70" s="312"/>
    </row>
    <row r="71" spans="1:3" s="98" customFormat="1" ht="12" customHeight="1" thickBot="1">
      <c r="A71" s="457" t="s">
        <v>351</v>
      </c>
      <c r="B71" s="530" t="s">
        <v>313</v>
      </c>
      <c r="C71" s="312"/>
    </row>
    <row r="72" spans="1:3" s="98" customFormat="1" ht="12" customHeight="1" thickBot="1">
      <c r="A72" s="458" t="s">
        <v>314</v>
      </c>
      <c r="B72" s="302" t="s">
        <v>315</v>
      </c>
      <c r="C72" s="307">
        <f>SUM(C73:C76)</f>
        <v>0</v>
      </c>
    </row>
    <row r="73" spans="1:3" s="98" customFormat="1" ht="12" customHeight="1">
      <c r="A73" s="455" t="s">
        <v>149</v>
      </c>
      <c r="B73" s="436" t="s">
        <v>316</v>
      </c>
      <c r="C73" s="312"/>
    </row>
    <row r="74" spans="1:3" s="98" customFormat="1" ht="12" customHeight="1">
      <c r="A74" s="456" t="s">
        <v>150</v>
      </c>
      <c r="B74" s="437" t="s">
        <v>317</v>
      </c>
      <c r="C74" s="312"/>
    </row>
    <row r="75" spans="1:3" s="98" customFormat="1" ht="12" customHeight="1">
      <c r="A75" s="456" t="s">
        <v>342</v>
      </c>
      <c r="B75" s="437" t="s">
        <v>318</v>
      </c>
      <c r="C75" s="312"/>
    </row>
    <row r="76" spans="1:3" s="98" customFormat="1" ht="12" customHeight="1" thickBot="1">
      <c r="A76" s="457" t="s">
        <v>343</v>
      </c>
      <c r="B76" s="438" t="s">
        <v>319</v>
      </c>
      <c r="C76" s="312"/>
    </row>
    <row r="77" spans="1:3" s="98" customFormat="1" ht="12" customHeight="1" thickBot="1">
      <c r="A77" s="458" t="s">
        <v>320</v>
      </c>
      <c r="B77" s="302" t="s">
        <v>321</v>
      </c>
      <c r="C77" s="307">
        <f>SUM(C78:C79)</f>
        <v>0</v>
      </c>
    </row>
    <row r="78" spans="1:3" s="98" customFormat="1" ht="12" customHeight="1">
      <c r="A78" s="455" t="s">
        <v>344</v>
      </c>
      <c r="B78" s="436" t="s">
        <v>322</v>
      </c>
      <c r="C78" s="312"/>
    </row>
    <row r="79" spans="1:3" s="98" customFormat="1" ht="12" customHeight="1" thickBot="1">
      <c r="A79" s="457" t="s">
        <v>345</v>
      </c>
      <c r="B79" s="438" t="s">
        <v>323</v>
      </c>
      <c r="C79" s="312"/>
    </row>
    <row r="80" spans="1:3" s="97" customFormat="1" ht="12" customHeight="1" thickBot="1">
      <c r="A80" s="458" t="s">
        <v>324</v>
      </c>
      <c r="B80" s="302" t="s">
        <v>325</v>
      </c>
      <c r="C80" s="307">
        <f>SUM(C81:C83)</f>
        <v>0</v>
      </c>
    </row>
    <row r="81" spans="1:3" s="98" customFormat="1" ht="12" customHeight="1">
      <c r="A81" s="455" t="s">
        <v>346</v>
      </c>
      <c r="B81" s="436" t="s">
        <v>326</v>
      </c>
      <c r="C81" s="312"/>
    </row>
    <row r="82" spans="1:3" s="98" customFormat="1" ht="12" customHeight="1">
      <c r="A82" s="456" t="s">
        <v>347</v>
      </c>
      <c r="B82" s="437" t="s">
        <v>327</v>
      </c>
      <c r="C82" s="312"/>
    </row>
    <row r="83" spans="1:3" s="98" customFormat="1" ht="12" customHeight="1" thickBot="1">
      <c r="A83" s="457" t="s">
        <v>348</v>
      </c>
      <c r="B83" s="438" t="s">
        <v>328</v>
      </c>
      <c r="C83" s="312"/>
    </row>
    <row r="84" spans="1:3" s="98" customFormat="1" ht="12" customHeight="1" thickBot="1">
      <c r="A84" s="458" t="s">
        <v>329</v>
      </c>
      <c r="B84" s="302" t="s">
        <v>349</v>
      </c>
      <c r="C84" s="307">
        <f>SUM(C85:C88)</f>
        <v>0</v>
      </c>
    </row>
    <row r="85" spans="1:3" s="98" customFormat="1" ht="12" customHeight="1">
      <c r="A85" s="459" t="s">
        <v>330</v>
      </c>
      <c r="B85" s="436" t="s">
        <v>331</v>
      </c>
      <c r="C85" s="312"/>
    </row>
    <row r="86" spans="1:3" s="98" customFormat="1" ht="12" customHeight="1">
      <c r="A86" s="460" t="s">
        <v>332</v>
      </c>
      <c r="B86" s="437" t="s">
        <v>333</v>
      </c>
      <c r="C86" s="312"/>
    </row>
    <row r="87" spans="1:3" s="98" customFormat="1" ht="12" customHeight="1">
      <c r="A87" s="460" t="s">
        <v>334</v>
      </c>
      <c r="B87" s="437" t="s">
        <v>335</v>
      </c>
      <c r="C87" s="312"/>
    </row>
    <row r="88" spans="1:3" s="97" customFormat="1" ht="12" customHeight="1" thickBot="1">
      <c r="A88" s="461" t="s">
        <v>336</v>
      </c>
      <c r="B88" s="438" t="s">
        <v>337</v>
      </c>
      <c r="C88" s="312"/>
    </row>
    <row r="89" spans="1:3" s="97" customFormat="1" ht="12" customHeight="1" thickBot="1">
      <c r="A89" s="458" t="s">
        <v>338</v>
      </c>
      <c r="B89" s="302" t="s">
        <v>480</v>
      </c>
      <c r="C89" s="481"/>
    </row>
    <row r="90" spans="1:3" s="97" customFormat="1" ht="12" customHeight="1" thickBot="1">
      <c r="A90" s="458" t="s">
        <v>512</v>
      </c>
      <c r="B90" s="302" t="s">
        <v>339</v>
      </c>
      <c r="C90" s="481"/>
    </row>
    <row r="91" spans="1:3" s="97" customFormat="1" ht="12" customHeight="1" thickBot="1">
      <c r="A91" s="458" t="s">
        <v>513</v>
      </c>
      <c r="B91" s="443" t="s">
        <v>483</v>
      </c>
      <c r="C91" s="313">
        <f>+C68+C72+C77+C80+C84+C90+C89</f>
        <v>0</v>
      </c>
    </row>
    <row r="92" spans="1:3" s="97" customFormat="1" ht="12" customHeight="1" thickBot="1">
      <c r="A92" s="462" t="s">
        <v>514</v>
      </c>
      <c r="B92" s="444" t="s">
        <v>515</v>
      </c>
      <c r="C92" s="313">
        <f>+C67+C91</f>
        <v>0</v>
      </c>
    </row>
    <row r="93" spans="1:3" s="98" customFormat="1" ht="15" customHeight="1" thickBot="1">
      <c r="A93" s="248"/>
      <c r="B93" s="249"/>
      <c r="C93" s="377"/>
    </row>
    <row r="94" spans="1:3" s="69" customFormat="1" ht="16.5" customHeight="1" thickBot="1">
      <c r="A94" s="252"/>
      <c r="B94" s="253" t="s">
        <v>58</v>
      </c>
      <c r="C94" s="379"/>
    </row>
    <row r="95" spans="1:3" s="99" customFormat="1" ht="12" customHeight="1" thickBot="1">
      <c r="A95" s="428" t="s">
        <v>19</v>
      </c>
      <c r="B95" s="27" t="s">
        <v>519</v>
      </c>
      <c r="C95" s="306">
        <f>+C96+C97+C98+C99+C100+C113</f>
        <v>0</v>
      </c>
    </row>
    <row r="96" spans="1:3" ht="12" customHeight="1">
      <c r="A96" s="463" t="s">
        <v>99</v>
      </c>
      <c r="B96" s="10" t="s">
        <v>50</v>
      </c>
      <c r="C96" s="308"/>
    </row>
    <row r="97" spans="1:3" ht="12" customHeight="1">
      <c r="A97" s="456" t="s">
        <v>100</v>
      </c>
      <c r="B97" s="8" t="s">
        <v>183</v>
      </c>
      <c r="C97" s="309"/>
    </row>
    <row r="98" spans="1:3" ht="12" customHeight="1">
      <c r="A98" s="456" t="s">
        <v>101</v>
      </c>
      <c r="B98" s="8" t="s">
        <v>140</v>
      </c>
      <c r="C98" s="311"/>
    </row>
    <row r="99" spans="1:3" ht="12" customHeight="1">
      <c r="A99" s="456" t="s">
        <v>102</v>
      </c>
      <c r="B99" s="11" t="s">
        <v>184</v>
      </c>
      <c r="C99" s="311"/>
    </row>
    <row r="100" spans="1:3" ht="12" customHeight="1">
      <c r="A100" s="456" t="s">
        <v>113</v>
      </c>
      <c r="B100" s="19" t="s">
        <v>185</v>
      </c>
      <c r="C100" s="311"/>
    </row>
    <row r="101" spans="1:3" ht="12" customHeight="1">
      <c r="A101" s="456" t="s">
        <v>103</v>
      </c>
      <c r="B101" s="8" t="s">
        <v>516</v>
      </c>
      <c r="C101" s="311"/>
    </row>
    <row r="102" spans="1:3" ht="12" customHeight="1">
      <c r="A102" s="456" t="s">
        <v>104</v>
      </c>
      <c r="B102" s="145" t="s">
        <v>446</v>
      </c>
      <c r="C102" s="311"/>
    </row>
    <row r="103" spans="1:3" ht="12" customHeight="1">
      <c r="A103" s="456" t="s">
        <v>114</v>
      </c>
      <c r="B103" s="145" t="s">
        <v>445</v>
      </c>
      <c r="C103" s="311"/>
    </row>
    <row r="104" spans="1:3" ht="12" customHeight="1">
      <c r="A104" s="456" t="s">
        <v>115</v>
      </c>
      <c r="B104" s="145" t="s">
        <v>355</v>
      </c>
      <c r="C104" s="311"/>
    </row>
    <row r="105" spans="1:3" ht="12" customHeight="1">
      <c r="A105" s="456" t="s">
        <v>116</v>
      </c>
      <c r="B105" s="146" t="s">
        <v>356</v>
      </c>
      <c r="C105" s="311"/>
    </row>
    <row r="106" spans="1:3" ht="12" customHeight="1">
      <c r="A106" s="456" t="s">
        <v>117</v>
      </c>
      <c r="B106" s="146" t="s">
        <v>357</v>
      </c>
      <c r="C106" s="311"/>
    </row>
    <row r="107" spans="1:3" ht="12" customHeight="1">
      <c r="A107" s="456" t="s">
        <v>119</v>
      </c>
      <c r="B107" s="145" t="s">
        <v>358</v>
      </c>
      <c r="C107" s="311"/>
    </row>
    <row r="108" spans="1:3" ht="12" customHeight="1">
      <c r="A108" s="456" t="s">
        <v>186</v>
      </c>
      <c r="B108" s="145" t="s">
        <v>359</v>
      </c>
      <c r="C108" s="311"/>
    </row>
    <row r="109" spans="1:3" ht="12" customHeight="1">
      <c r="A109" s="456" t="s">
        <v>353</v>
      </c>
      <c r="B109" s="146" t="s">
        <v>360</v>
      </c>
      <c r="C109" s="311"/>
    </row>
    <row r="110" spans="1:3" ht="12" customHeight="1">
      <c r="A110" s="464" t="s">
        <v>354</v>
      </c>
      <c r="B110" s="147" t="s">
        <v>361</v>
      </c>
      <c r="C110" s="311"/>
    </row>
    <row r="111" spans="1:3" ht="12" customHeight="1">
      <c r="A111" s="456" t="s">
        <v>443</v>
      </c>
      <c r="B111" s="147" t="s">
        <v>362</v>
      </c>
      <c r="C111" s="311"/>
    </row>
    <row r="112" spans="1:3" ht="12" customHeight="1">
      <c r="A112" s="456" t="s">
        <v>444</v>
      </c>
      <c r="B112" s="146" t="s">
        <v>363</v>
      </c>
      <c r="C112" s="309"/>
    </row>
    <row r="113" spans="1:3" ht="12" customHeight="1">
      <c r="A113" s="456" t="s">
        <v>448</v>
      </c>
      <c r="B113" s="11" t="s">
        <v>51</v>
      </c>
      <c r="C113" s="309"/>
    </row>
    <row r="114" spans="1:3" ht="12" customHeight="1">
      <c r="A114" s="457" t="s">
        <v>449</v>
      </c>
      <c r="B114" s="8" t="s">
        <v>517</v>
      </c>
      <c r="C114" s="311"/>
    </row>
    <row r="115" spans="1:3" ht="12" customHeight="1" thickBot="1">
      <c r="A115" s="465" t="s">
        <v>450</v>
      </c>
      <c r="B115" s="148" t="s">
        <v>518</v>
      </c>
      <c r="C115" s="315"/>
    </row>
    <row r="116" spans="1:3" ht="12" customHeight="1" thickBot="1">
      <c r="A116" s="31" t="s">
        <v>20</v>
      </c>
      <c r="B116" s="26" t="s">
        <v>364</v>
      </c>
      <c r="C116" s="307">
        <f>+C117+C119+C121</f>
        <v>0</v>
      </c>
    </row>
    <row r="117" spans="1:3" ht="12" customHeight="1">
      <c r="A117" s="455" t="s">
        <v>105</v>
      </c>
      <c r="B117" s="8" t="s">
        <v>230</v>
      </c>
      <c r="C117" s="310"/>
    </row>
    <row r="118" spans="1:3" ht="12" customHeight="1">
      <c r="A118" s="455" t="s">
        <v>106</v>
      </c>
      <c r="B118" s="12" t="s">
        <v>368</v>
      </c>
      <c r="C118" s="310"/>
    </row>
    <row r="119" spans="1:3" ht="12" customHeight="1">
      <c r="A119" s="455" t="s">
        <v>107</v>
      </c>
      <c r="B119" s="12" t="s">
        <v>187</v>
      </c>
      <c r="C119" s="309"/>
    </row>
    <row r="120" spans="1:3" ht="12" customHeight="1">
      <c r="A120" s="455" t="s">
        <v>108</v>
      </c>
      <c r="B120" s="12" t="s">
        <v>369</v>
      </c>
      <c r="C120" s="277"/>
    </row>
    <row r="121" spans="1:3" ht="12" customHeight="1">
      <c r="A121" s="455" t="s">
        <v>109</v>
      </c>
      <c r="B121" s="304" t="s">
        <v>232</v>
      </c>
      <c r="C121" s="277"/>
    </row>
    <row r="122" spans="1:3" ht="12" customHeight="1">
      <c r="A122" s="455" t="s">
        <v>118</v>
      </c>
      <c r="B122" s="303" t="s">
        <v>433</v>
      </c>
      <c r="C122" s="277"/>
    </row>
    <row r="123" spans="1:3" ht="12" customHeight="1">
      <c r="A123" s="455" t="s">
        <v>120</v>
      </c>
      <c r="B123" s="432" t="s">
        <v>374</v>
      </c>
      <c r="C123" s="277"/>
    </row>
    <row r="124" spans="1:3" ht="12" customHeight="1">
      <c r="A124" s="455" t="s">
        <v>188</v>
      </c>
      <c r="B124" s="146" t="s">
        <v>357</v>
      </c>
      <c r="C124" s="277"/>
    </row>
    <row r="125" spans="1:3" ht="12" customHeight="1">
      <c r="A125" s="455" t="s">
        <v>189</v>
      </c>
      <c r="B125" s="146" t="s">
        <v>373</v>
      </c>
      <c r="C125" s="277"/>
    </row>
    <row r="126" spans="1:3" ht="12" customHeight="1">
      <c r="A126" s="455" t="s">
        <v>190</v>
      </c>
      <c r="B126" s="146" t="s">
        <v>372</v>
      </c>
      <c r="C126" s="277"/>
    </row>
    <row r="127" spans="1:3" ht="12" customHeight="1">
      <c r="A127" s="455" t="s">
        <v>365</v>
      </c>
      <c r="B127" s="146" t="s">
        <v>360</v>
      </c>
      <c r="C127" s="277"/>
    </row>
    <row r="128" spans="1:3" ht="12" customHeight="1">
      <c r="A128" s="455" t="s">
        <v>366</v>
      </c>
      <c r="B128" s="146" t="s">
        <v>371</v>
      </c>
      <c r="C128" s="277"/>
    </row>
    <row r="129" spans="1:3" ht="12" customHeight="1" thickBot="1">
      <c r="A129" s="464" t="s">
        <v>367</v>
      </c>
      <c r="B129" s="146" t="s">
        <v>370</v>
      </c>
      <c r="C129" s="279"/>
    </row>
    <row r="130" spans="1:3" ht="12" customHeight="1" thickBot="1">
      <c r="A130" s="31" t="s">
        <v>21</v>
      </c>
      <c r="B130" s="126" t="s">
        <v>453</v>
      </c>
      <c r="C130" s="307">
        <f>+C95+C116</f>
        <v>0</v>
      </c>
    </row>
    <row r="131" spans="1:3" ht="12" customHeight="1" thickBot="1">
      <c r="A131" s="31" t="s">
        <v>22</v>
      </c>
      <c r="B131" s="126" t="s">
        <v>454</v>
      </c>
      <c r="C131" s="307">
        <f>+C132+C133+C134</f>
        <v>0</v>
      </c>
    </row>
    <row r="132" spans="1:3" s="99" customFormat="1" ht="12" customHeight="1">
      <c r="A132" s="455" t="s">
        <v>269</v>
      </c>
      <c r="B132" s="9" t="s">
        <v>522</v>
      </c>
      <c r="C132" s="277"/>
    </row>
    <row r="133" spans="1:3" ht="12" customHeight="1">
      <c r="A133" s="455" t="s">
        <v>270</v>
      </c>
      <c r="B133" s="9" t="s">
        <v>462</v>
      </c>
      <c r="C133" s="277"/>
    </row>
    <row r="134" spans="1:3" ht="12" customHeight="1" thickBot="1">
      <c r="A134" s="464" t="s">
        <v>271</v>
      </c>
      <c r="B134" s="7" t="s">
        <v>521</v>
      </c>
      <c r="C134" s="277"/>
    </row>
    <row r="135" spans="1:3" ht="12" customHeight="1" thickBot="1">
      <c r="A135" s="31" t="s">
        <v>23</v>
      </c>
      <c r="B135" s="126" t="s">
        <v>455</v>
      </c>
      <c r="C135" s="307">
        <f>+C136+C137+C138+C139+C140+C141</f>
        <v>0</v>
      </c>
    </row>
    <row r="136" spans="1:3" ht="12" customHeight="1">
      <c r="A136" s="455" t="s">
        <v>92</v>
      </c>
      <c r="B136" s="9" t="s">
        <v>464</v>
      </c>
      <c r="C136" s="277"/>
    </row>
    <row r="137" spans="1:3" ht="12" customHeight="1">
      <c r="A137" s="455" t="s">
        <v>93</v>
      </c>
      <c r="B137" s="9" t="s">
        <v>456</v>
      </c>
      <c r="C137" s="277"/>
    </row>
    <row r="138" spans="1:3" ht="12" customHeight="1">
      <c r="A138" s="455" t="s">
        <v>94</v>
      </c>
      <c r="B138" s="9" t="s">
        <v>457</v>
      </c>
      <c r="C138" s="277"/>
    </row>
    <row r="139" spans="1:3" ht="12" customHeight="1">
      <c r="A139" s="455" t="s">
        <v>175</v>
      </c>
      <c r="B139" s="9" t="s">
        <v>520</v>
      </c>
      <c r="C139" s="277"/>
    </row>
    <row r="140" spans="1:3" ht="12" customHeight="1">
      <c r="A140" s="455" t="s">
        <v>176</v>
      </c>
      <c r="B140" s="9" t="s">
        <v>459</v>
      </c>
      <c r="C140" s="277"/>
    </row>
    <row r="141" spans="1:3" s="99" customFormat="1" ht="12" customHeight="1" thickBot="1">
      <c r="A141" s="464" t="s">
        <v>177</v>
      </c>
      <c r="B141" s="7" t="s">
        <v>460</v>
      </c>
      <c r="C141" s="277"/>
    </row>
    <row r="142" spans="1:11" ht="12" customHeight="1" thickBot="1">
      <c r="A142" s="31" t="s">
        <v>24</v>
      </c>
      <c r="B142" s="126" t="s">
        <v>547</v>
      </c>
      <c r="C142" s="313">
        <f>+C143+C144+C146+C147+C145</f>
        <v>0</v>
      </c>
      <c r="K142" s="259"/>
    </row>
    <row r="143" spans="1:3" ht="12.75">
      <c r="A143" s="455" t="s">
        <v>95</v>
      </c>
      <c r="B143" s="9" t="s">
        <v>375</v>
      </c>
      <c r="C143" s="277"/>
    </row>
    <row r="144" spans="1:3" ht="12" customHeight="1">
      <c r="A144" s="455" t="s">
        <v>96</v>
      </c>
      <c r="B144" s="9" t="s">
        <v>376</v>
      </c>
      <c r="C144" s="277"/>
    </row>
    <row r="145" spans="1:3" s="99" customFormat="1" ht="12" customHeight="1">
      <c r="A145" s="455" t="s">
        <v>289</v>
      </c>
      <c r="B145" s="9" t="s">
        <v>546</v>
      </c>
      <c r="C145" s="277"/>
    </row>
    <row r="146" spans="1:3" s="99" customFormat="1" ht="12" customHeight="1">
      <c r="A146" s="455" t="s">
        <v>290</v>
      </c>
      <c r="B146" s="9" t="s">
        <v>469</v>
      </c>
      <c r="C146" s="277"/>
    </row>
    <row r="147" spans="1:3" s="99" customFormat="1" ht="12" customHeight="1" thickBot="1">
      <c r="A147" s="464" t="s">
        <v>291</v>
      </c>
      <c r="B147" s="7" t="s">
        <v>395</v>
      </c>
      <c r="C147" s="277"/>
    </row>
    <row r="148" spans="1:3" s="99" customFormat="1" ht="12" customHeight="1" thickBot="1">
      <c r="A148" s="31" t="s">
        <v>25</v>
      </c>
      <c r="B148" s="126" t="s">
        <v>470</v>
      </c>
      <c r="C148" s="316">
        <f>+C149+C150+C151+C152+C153</f>
        <v>0</v>
      </c>
    </row>
    <row r="149" spans="1:3" s="99" customFormat="1" ht="12" customHeight="1">
      <c r="A149" s="455" t="s">
        <v>97</v>
      </c>
      <c r="B149" s="9" t="s">
        <v>465</v>
      </c>
      <c r="C149" s="277"/>
    </row>
    <row r="150" spans="1:3" s="99" customFormat="1" ht="12" customHeight="1">
      <c r="A150" s="455" t="s">
        <v>98</v>
      </c>
      <c r="B150" s="9" t="s">
        <v>472</v>
      </c>
      <c r="C150" s="277"/>
    </row>
    <row r="151" spans="1:3" s="99" customFormat="1" ht="12" customHeight="1">
      <c r="A151" s="455" t="s">
        <v>301</v>
      </c>
      <c r="B151" s="9" t="s">
        <v>467</v>
      </c>
      <c r="C151" s="277"/>
    </row>
    <row r="152" spans="1:3" ht="12.75" customHeight="1">
      <c r="A152" s="455" t="s">
        <v>302</v>
      </c>
      <c r="B152" s="9" t="s">
        <v>523</v>
      </c>
      <c r="C152" s="277"/>
    </row>
    <row r="153" spans="1:3" ht="12.75" customHeight="1" thickBot="1">
      <c r="A153" s="464" t="s">
        <v>471</v>
      </c>
      <c r="B153" s="7" t="s">
        <v>474</v>
      </c>
      <c r="C153" s="279"/>
    </row>
    <row r="154" spans="1:3" ht="12.75" customHeight="1" thickBot="1">
      <c r="A154" s="506" t="s">
        <v>26</v>
      </c>
      <c r="B154" s="126" t="s">
        <v>475</v>
      </c>
      <c r="C154" s="316"/>
    </row>
    <row r="155" spans="1:3" ht="12" customHeight="1" thickBot="1">
      <c r="A155" s="506" t="s">
        <v>27</v>
      </c>
      <c r="B155" s="126" t="s">
        <v>476</v>
      </c>
      <c r="C155" s="316"/>
    </row>
    <row r="156" spans="1:3" ht="15" customHeight="1" thickBot="1">
      <c r="A156" s="31" t="s">
        <v>28</v>
      </c>
      <c r="B156" s="126" t="s">
        <v>478</v>
      </c>
      <c r="C156" s="446">
        <f>+C131+C135+C142+C148+C154+C155</f>
        <v>0</v>
      </c>
    </row>
    <row r="157" spans="1:3" ht="13.5" thickBot="1">
      <c r="A157" s="466" t="s">
        <v>29</v>
      </c>
      <c r="B157" s="398" t="s">
        <v>477</v>
      </c>
      <c r="C157" s="446">
        <f>+C130+C156</f>
        <v>0</v>
      </c>
    </row>
    <row r="158" spans="1:3" ht="15" customHeight="1" thickBot="1">
      <c r="A158" s="406"/>
      <c r="B158" s="407"/>
      <c r="C158" s="408"/>
    </row>
    <row r="159" spans="1:3" ht="14.25" customHeight="1" thickBot="1">
      <c r="A159" s="257" t="s">
        <v>524</v>
      </c>
      <c r="B159" s="258"/>
      <c r="C159" s="124"/>
    </row>
    <row r="160" spans="1:3" ht="13.5" thickBot="1">
      <c r="A160" s="257" t="s">
        <v>206</v>
      </c>
      <c r="B160" s="258"/>
      <c r="C160" s="124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2"/>
  <headerFooter differentFirst="1" alignWithMargins="0">
    <firstHeader>&amp;L&amp;G</firstHeader>
  </headerFooter>
  <rowBreaks count="1" manualBreakCount="1">
    <brk id="92" max="255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+CONCATENATE("9.2. melléklet a 3/2017. (II.2.) önkormányzati rendelethez")</f>
        <v>9.2.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">
        <v>577</v>
      </c>
      <c r="C3" s="382" t="s">
        <v>60</v>
      </c>
    </row>
    <row r="4" spans="1:3" s="475" customFormat="1" ht="24.75" thickBot="1">
      <c r="A4" s="469" t="s">
        <v>203</v>
      </c>
      <c r="B4" s="369" t="s">
        <v>403</v>
      </c>
      <c r="C4" s="383"/>
    </row>
    <row r="5" spans="1:3" s="476" customFormat="1" ht="15.75" customHeight="1" thickBot="1">
      <c r="A5" s="238"/>
      <c r="B5" s="238"/>
      <c r="C5" s="239" t="str">
        <f>'9.1.3. sz. mell'!C6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2570000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>
        <v>120000</v>
      </c>
    </row>
    <row r="12" spans="1:3" s="384" customFormat="1" ht="12" customHeight="1">
      <c r="A12" s="471" t="s">
        <v>101</v>
      </c>
      <c r="B12" s="8" t="s">
        <v>280</v>
      </c>
      <c r="C12" s="325">
        <v>2000000</v>
      </c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>
        <v>450000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526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527</v>
      </c>
      <c r="C27" s="327">
        <f>+C28+C29+C30</f>
        <v>0</v>
      </c>
    </row>
    <row r="28" spans="1:3" s="478" customFormat="1" ht="12" customHeight="1">
      <c r="A28" s="472" t="s">
        <v>269</v>
      </c>
      <c r="B28" s="473" t="s">
        <v>264</v>
      </c>
      <c r="C28" s="78"/>
    </row>
    <row r="29" spans="1:3" s="478" customFormat="1" ht="12" customHeight="1">
      <c r="A29" s="472" t="s">
        <v>270</v>
      </c>
      <c r="B29" s="473" t="s">
        <v>407</v>
      </c>
      <c r="C29" s="325"/>
    </row>
    <row r="30" spans="1:3" s="478" customFormat="1" ht="12" customHeight="1">
      <c r="A30" s="472" t="s">
        <v>271</v>
      </c>
      <c r="B30" s="474" t="s">
        <v>410</v>
      </c>
      <c r="C30" s="325"/>
    </row>
    <row r="31" spans="1:3" s="478" customFormat="1" ht="12" customHeight="1" thickBot="1">
      <c r="A31" s="471" t="s">
        <v>272</v>
      </c>
      <c r="B31" s="144" t="s">
        <v>528</v>
      </c>
      <c r="C31" s="85"/>
    </row>
    <row r="32" spans="1:3" s="478" customFormat="1" ht="12" customHeight="1" thickBot="1">
      <c r="A32" s="210" t="s">
        <v>23</v>
      </c>
      <c r="B32" s="126" t="s">
        <v>411</v>
      </c>
      <c r="C32" s="327">
        <f>+C33+C34+C35</f>
        <v>0</v>
      </c>
    </row>
    <row r="33" spans="1:3" s="478" customFormat="1" ht="12" customHeight="1">
      <c r="A33" s="472" t="s">
        <v>92</v>
      </c>
      <c r="B33" s="473" t="s">
        <v>292</v>
      </c>
      <c r="C33" s="78"/>
    </row>
    <row r="34" spans="1:3" s="478" customFormat="1" ht="12" customHeight="1">
      <c r="A34" s="472" t="s">
        <v>93</v>
      </c>
      <c r="B34" s="474" t="s">
        <v>293</v>
      </c>
      <c r="C34" s="328"/>
    </row>
    <row r="35" spans="1:3" s="478" customFormat="1" ht="12" customHeight="1" thickBot="1">
      <c r="A35" s="471" t="s">
        <v>94</v>
      </c>
      <c r="B35" s="144" t="s">
        <v>294</v>
      </c>
      <c r="C35" s="85"/>
    </row>
    <row r="36" spans="1:3" s="384" customFormat="1" ht="12" customHeight="1" thickBot="1">
      <c r="A36" s="210" t="s">
        <v>24</v>
      </c>
      <c r="B36" s="126" t="s">
        <v>380</v>
      </c>
      <c r="C36" s="354"/>
    </row>
    <row r="37" spans="1:3" s="384" customFormat="1" ht="12" customHeight="1" thickBot="1">
      <c r="A37" s="210" t="s">
        <v>25</v>
      </c>
      <c r="B37" s="126" t="s">
        <v>412</v>
      </c>
      <c r="C37" s="375"/>
    </row>
    <row r="38" spans="1:3" s="384" customFormat="1" ht="12" customHeight="1" thickBot="1">
      <c r="A38" s="202" t="s">
        <v>26</v>
      </c>
      <c r="B38" s="126" t="s">
        <v>413</v>
      </c>
      <c r="C38" s="376">
        <f>+C9+C21+C26+C27+C32+C36+C37</f>
        <v>2570000</v>
      </c>
    </row>
    <row r="39" spans="1:3" s="384" customFormat="1" ht="12" customHeight="1" thickBot="1">
      <c r="A39" s="246" t="s">
        <v>27</v>
      </c>
      <c r="B39" s="126" t="s">
        <v>414</v>
      </c>
      <c r="C39" s="376">
        <f>+C40+C41+C42</f>
        <v>87316562</v>
      </c>
    </row>
    <row r="40" spans="1:3" s="384" customFormat="1" ht="12" customHeight="1">
      <c r="A40" s="472" t="s">
        <v>415</v>
      </c>
      <c r="B40" s="473" t="s">
        <v>237</v>
      </c>
      <c r="C40" s="78"/>
    </row>
    <row r="41" spans="1:3" s="384" customFormat="1" ht="12" customHeight="1">
      <c r="A41" s="472" t="s">
        <v>416</v>
      </c>
      <c r="B41" s="474" t="s">
        <v>2</v>
      </c>
      <c r="C41" s="328"/>
    </row>
    <row r="42" spans="1:3" s="478" customFormat="1" ht="12" customHeight="1" thickBot="1">
      <c r="A42" s="471" t="s">
        <v>417</v>
      </c>
      <c r="B42" s="144" t="s">
        <v>418</v>
      </c>
      <c r="C42" s="85">
        <v>87316562</v>
      </c>
    </row>
    <row r="43" spans="1:3" s="478" customFormat="1" ht="15" customHeight="1" thickBot="1">
      <c r="A43" s="246" t="s">
        <v>28</v>
      </c>
      <c r="B43" s="247" t="s">
        <v>419</v>
      </c>
      <c r="C43" s="379">
        <f>+C38+C39</f>
        <v>89886562</v>
      </c>
    </row>
    <row r="44" spans="1:3" s="478" customFormat="1" ht="15" customHeight="1">
      <c r="A44" s="248"/>
      <c r="B44" s="249"/>
      <c r="C44" s="377"/>
    </row>
    <row r="45" spans="1:3" ht="13.5" thickBot="1">
      <c r="A45" s="250"/>
      <c r="B45" s="251"/>
      <c r="C45" s="378"/>
    </row>
    <row r="46" spans="1:3" s="477" customFormat="1" ht="16.5" customHeight="1" thickBot="1">
      <c r="A46" s="252"/>
      <c r="B46" s="253" t="s">
        <v>58</v>
      </c>
      <c r="C46" s="379"/>
    </row>
    <row r="47" spans="1:3" s="479" customFormat="1" ht="12" customHeight="1" thickBot="1">
      <c r="A47" s="210" t="s">
        <v>19</v>
      </c>
      <c r="B47" s="126" t="s">
        <v>420</v>
      </c>
      <c r="C47" s="327">
        <f>SUM(C48:C52)</f>
        <v>89586562</v>
      </c>
    </row>
    <row r="48" spans="1:3" ht="12" customHeight="1">
      <c r="A48" s="471" t="s">
        <v>99</v>
      </c>
      <c r="B48" s="9" t="s">
        <v>50</v>
      </c>
      <c r="C48" s="78">
        <v>61460600</v>
      </c>
    </row>
    <row r="49" spans="1:3" ht="12" customHeight="1">
      <c r="A49" s="471" t="s">
        <v>100</v>
      </c>
      <c r="B49" s="8" t="s">
        <v>183</v>
      </c>
      <c r="C49" s="81">
        <v>13836962</v>
      </c>
    </row>
    <row r="50" spans="1:3" ht="12" customHeight="1">
      <c r="A50" s="471" t="s">
        <v>101</v>
      </c>
      <c r="B50" s="8" t="s">
        <v>140</v>
      </c>
      <c r="C50" s="81">
        <v>14289000</v>
      </c>
    </row>
    <row r="51" spans="1:3" ht="12" customHeight="1">
      <c r="A51" s="471" t="s">
        <v>102</v>
      </c>
      <c r="B51" s="8" t="s">
        <v>184</v>
      </c>
      <c r="C51" s="81"/>
    </row>
    <row r="52" spans="1:3" ht="12" customHeight="1" thickBot="1">
      <c r="A52" s="471" t="s">
        <v>148</v>
      </c>
      <c r="B52" s="8" t="s">
        <v>185</v>
      </c>
      <c r="C52" s="81"/>
    </row>
    <row r="53" spans="1:3" ht="12" customHeight="1" thickBot="1">
      <c r="A53" s="210" t="s">
        <v>20</v>
      </c>
      <c r="B53" s="126" t="s">
        <v>421</v>
      </c>
      <c r="C53" s="327">
        <f>SUM(C54:C56)</f>
        <v>300000</v>
      </c>
    </row>
    <row r="54" spans="1:3" s="479" customFormat="1" ht="12" customHeight="1">
      <c r="A54" s="471" t="s">
        <v>105</v>
      </c>
      <c r="B54" s="9" t="s">
        <v>230</v>
      </c>
      <c r="C54" s="78">
        <v>300000</v>
      </c>
    </row>
    <row r="55" spans="1:3" ht="12" customHeight="1">
      <c r="A55" s="471" t="s">
        <v>106</v>
      </c>
      <c r="B55" s="8" t="s">
        <v>187</v>
      </c>
      <c r="C55" s="81"/>
    </row>
    <row r="56" spans="1:3" ht="12" customHeight="1">
      <c r="A56" s="471" t="s">
        <v>107</v>
      </c>
      <c r="B56" s="8" t="s">
        <v>59</v>
      </c>
      <c r="C56" s="81"/>
    </row>
    <row r="57" spans="1:3" ht="12" customHeight="1" thickBot="1">
      <c r="A57" s="471" t="s">
        <v>108</v>
      </c>
      <c r="B57" s="8" t="s">
        <v>529</v>
      </c>
      <c r="C57" s="81"/>
    </row>
    <row r="58" spans="1:3" ht="12" customHeight="1" thickBot="1">
      <c r="A58" s="210" t="s">
        <v>21</v>
      </c>
      <c r="B58" s="126" t="s">
        <v>13</v>
      </c>
      <c r="C58" s="354"/>
    </row>
    <row r="59" spans="1:3" ht="15" customHeight="1" thickBot="1">
      <c r="A59" s="210" t="s">
        <v>22</v>
      </c>
      <c r="B59" s="254" t="s">
        <v>535</v>
      </c>
      <c r="C59" s="380">
        <f>+C47+C53+C58</f>
        <v>89886562</v>
      </c>
    </row>
    <row r="60" ht="13.5" thickBot="1">
      <c r="C60" s="381"/>
    </row>
    <row r="61" spans="1:3" ht="15" customHeight="1" thickBot="1">
      <c r="A61" s="257" t="s">
        <v>524</v>
      </c>
      <c r="B61" s="258"/>
      <c r="C61" s="124">
        <v>19</v>
      </c>
    </row>
    <row r="62" spans="1:3" ht="14.25" customHeight="1" thickBot="1">
      <c r="A62" s="257" t="s">
        <v>206</v>
      </c>
      <c r="B62" s="258"/>
      <c r="C62" s="12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F95" sqref="F95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3" customWidth="1"/>
    <col min="5" max="16384" width="9.375" style="433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152</v>
      </c>
      <c r="B2" s="593"/>
      <c r="C2" s="317" t="s">
        <v>570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2017. évi előirányzat</v>
      </c>
    </row>
    <row r="4" spans="1:3" s="434" customFormat="1" ht="12" customHeight="1" thickBot="1">
      <c r="A4" s="428"/>
      <c r="B4" s="429" t="s">
        <v>498</v>
      </c>
      <c r="C4" s="430" t="s">
        <v>499</v>
      </c>
    </row>
    <row r="5" spans="1:3" s="435" customFormat="1" ht="12" customHeight="1" thickBot="1">
      <c r="A5" s="20" t="s">
        <v>19</v>
      </c>
      <c r="B5" s="21" t="s">
        <v>253</v>
      </c>
      <c r="C5" s="307">
        <f>+C6+C7+C8+C9+C10+C11</f>
        <v>378878623</v>
      </c>
    </row>
    <row r="6" spans="1:3" s="435" customFormat="1" ht="12" customHeight="1">
      <c r="A6" s="15" t="s">
        <v>99</v>
      </c>
      <c r="B6" s="436" t="s">
        <v>254</v>
      </c>
      <c r="C6" s="310">
        <f>'9.1. sz. mell'!C11</f>
        <v>86254717</v>
      </c>
    </row>
    <row r="7" spans="1:3" s="435" customFormat="1" ht="12" customHeight="1">
      <c r="A7" s="14" t="s">
        <v>100</v>
      </c>
      <c r="B7" s="437" t="s">
        <v>255</v>
      </c>
      <c r="C7" s="310">
        <f>'9.1. sz. mell'!C12</f>
        <v>156294990</v>
      </c>
    </row>
    <row r="8" spans="1:3" s="435" customFormat="1" ht="12" customHeight="1">
      <c r="A8" s="14" t="s">
        <v>101</v>
      </c>
      <c r="B8" s="437" t="s">
        <v>556</v>
      </c>
      <c r="C8" s="310">
        <f>'9.1. sz. mell'!C13</f>
        <v>129368188</v>
      </c>
    </row>
    <row r="9" spans="1:3" s="435" customFormat="1" ht="12" customHeight="1">
      <c r="A9" s="14" t="s">
        <v>102</v>
      </c>
      <c r="B9" s="437" t="s">
        <v>257</v>
      </c>
      <c r="C9" s="310">
        <f>'9.1. sz. mell'!C14</f>
        <v>6665580</v>
      </c>
    </row>
    <row r="10" spans="1:3" s="435" customFormat="1" ht="12" customHeight="1">
      <c r="A10" s="14" t="s">
        <v>148</v>
      </c>
      <c r="B10" s="303" t="s">
        <v>437</v>
      </c>
      <c r="C10" s="310">
        <f>'9.1. sz. mell'!C15</f>
        <v>295148</v>
      </c>
    </row>
    <row r="11" spans="1:3" s="435" customFormat="1" ht="12" customHeight="1" thickBot="1">
      <c r="A11" s="16" t="s">
        <v>103</v>
      </c>
      <c r="B11" s="304" t="s">
        <v>438</v>
      </c>
      <c r="C11" s="310">
        <f>'9.1. sz. mell'!C16</f>
        <v>0</v>
      </c>
    </row>
    <row r="12" spans="1:3" s="435" customFormat="1" ht="12" customHeight="1" thickBot="1">
      <c r="A12" s="20" t="s">
        <v>20</v>
      </c>
      <c r="B12" s="302" t="s">
        <v>258</v>
      </c>
      <c r="C12" s="307">
        <f>+C13+C14+C15+C16+C17</f>
        <v>71723525</v>
      </c>
    </row>
    <row r="13" spans="1:3" s="435" customFormat="1" ht="12" customHeight="1">
      <c r="A13" s="15" t="s">
        <v>105</v>
      </c>
      <c r="B13" s="436" t="s">
        <v>259</v>
      </c>
      <c r="C13" s="310">
        <f>'9.1. sz. mell'!C18+'9.2. sz. mell'!C22+'9.3. sz. mell'!C22+'9.4. sz. mell'!C21+'9.5. sz. mell'!C21+'9.6. sz. mell'!C21+'9.7. sz. mell'!C21</f>
        <v>0</v>
      </c>
    </row>
    <row r="14" spans="1:3" s="435" customFormat="1" ht="12" customHeight="1">
      <c r="A14" s="14" t="s">
        <v>106</v>
      </c>
      <c r="B14" s="437" t="s">
        <v>260</v>
      </c>
      <c r="C14" s="309">
        <f>'9.1. sz. mell'!C19</f>
        <v>0</v>
      </c>
    </row>
    <row r="15" spans="1:3" s="435" customFormat="1" ht="12" customHeight="1">
      <c r="A15" s="14" t="s">
        <v>107</v>
      </c>
      <c r="B15" s="437" t="s">
        <v>427</v>
      </c>
      <c r="C15" s="309">
        <f>'9.1. sz. mell'!C20+'9.2. sz. mell'!C23+'9.3. sz. mell'!C23+'9.4. sz. mell'!C22+'9.5. sz. mell'!C22+'9.6. sz. mell'!C22+'9.7. sz. mell'!C22</f>
        <v>0</v>
      </c>
    </row>
    <row r="16" spans="1:3" s="435" customFormat="1" ht="12" customHeight="1">
      <c r="A16" s="14" t="s">
        <v>108</v>
      </c>
      <c r="B16" s="437" t="s">
        <v>428</v>
      </c>
      <c r="C16" s="309">
        <f>'9.1. sz. mell'!C21</f>
        <v>0</v>
      </c>
    </row>
    <row r="17" spans="1:3" s="435" customFormat="1" ht="12" customHeight="1">
      <c r="A17" s="14" t="s">
        <v>109</v>
      </c>
      <c r="B17" s="437" t="s">
        <v>261</v>
      </c>
      <c r="C17" s="309">
        <f>'9.1. sz. mell'!C22+'9.2. sz. mell'!C24+'9.3. sz. mell'!C24+'9.4. sz. mell'!C23+'9.5. sz. mell'!C23+'9.6. sz. mell'!C23+'9.7. sz. mell'!C23</f>
        <v>71723525</v>
      </c>
    </row>
    <row r="18" spans="1:3" s="435" customFormat="1" ht="12" customHeight="1" thickBot="1">
      <c r="A18" s="16" t="s">
        <v>118</v>
      </c>
      <c r="B18" s="304" t="s">
        <v>262</v>
      </c>
      <c r="C18" s="309">
        <f>'9.1. sz. mell'!C23+'9.2. sz. mell'!C25+'9.3. sz. mell'!C25+'9.4. sz. mell'!C24+'9.5. sz. mell'!C24+'9.6. sz. mell'!C24+'9.7. sz. mell'!C24</f>
        <v>0</v>
      </c>
    </row>
    <row r="19" spans="1:3" s="435" customFormat="1" ht="12" customHeight="1" thickBot="1">
      <c r="A19" s="20" t="s">
        <v>21</v>
      </c>
      <c r="B19" s="21" t="s">
        <v>263</v>
      </c>
      <c r="C19" s="307">
        <f>+C20+C21+C22+C23+C24</f>
        <v>0</v>
      </c>
    </row>
    <row r="20" spans="1:3" s="435" customFormat="1" ht="12" customHeight="1">
      <c r="A20" s="15" t="s">
        <v>88</v>
      </c>
      <c r="B20" s="436" t="s">
        <v>264</v>
      </c>
      <c r="C20" s="310">
        <f>'9.1. sz. mell'!C25+'9.2. sz. mell'!C28</f>
        <v>0</v>
      </c>
    </row>
    <row r="21" spans="1:3" s="435" customFormat="1" ht="12" customHeight="1">
      <c r="A21" s="14" t="s">
        <v>89</v>
      </c>
      <c r="B21" s="437" t="s">
        <v>265</v>
      </c>
      <c r="C21" s="310">
        <f>'9.1. sz. mell'!C26</f>
        <v>0</v>
      </c>
    </row>
    <row r="22" spans="1:3" s="435" customFormat="1" ht="12" customHeight="1">
      <c r="A22" s="14" t="s">
        <v>90</v>
      </c>
      <c r="B22" s="437" t="s">
        <v>429</v>
      </c>
      <c r="C22" s="309">
        <f>'9.1. sz. mell'!C27+'9.2. sz. mell'!C29+'9.3. sz. mell'!C28+'9.4. sz. mell'!C27+'9.5. sz. mell'!C27+'9.6. sz. mell'!C27+'9.7. sz. mell'!C27</f>
        <v>0</v>
      </c>
    </row>
    <row r="23" spans="1:3" s="435" customFormat="1" ht="12" customHeight="1">
      <c r="A23" s="14" t="s">
        <v>91</v>
      </c>
      <c r="B23" s="437" t="s">
        <v>430</v>
      </c>
      <c r="C23" s="309">
        <f>'9.1. sz. mell'!C28</f>
        <v>0</v>
      </c>
    </row>
    <row r="24" spans="1:3" s="435" customFormat="1" ht="12" customHeight="1">
      <c r="A24" s="14" t="s">
        <v>171</v>
      </c>
      <c r="B24" s="437" t="s">
        <v>266</v>
      </c>
      <c r="C24" s="309">
        <f>'9.1. sz. mell'!C29+'9.2. sz. mell'!C30+'9.3. sz. mell'!C29+'9.4. sz. mell'!C28+'9.5. sz. mell'!C28+'9.6. sz. mell'!C28+'9.7. sz. mell'!C28</f>
        <v>0</v>
      </c>
    </row>
    <row r="25" spans="1:3" s="435" customFormat="1" ht="12" customHeight="1" thickBot="1">
      <c r="A25" s="16" t="s">
        <v>172</v>
      </c>
      <c r="B25" s="438" t="s">
        <v>267</v>
      </c>
      <c r="C25" s="309">
        <f>'9.1. sz. mell'!C30+'9.2. sz. mell'!C31+'9.3. sz. mell'!C30+'9.4. sz. mell'!C29+'9.5. sz. mell'!C29+'9.6. sz. mell'!C29+'9.7. sz. mell'!C29</f>
        <v>0</v>
      </c>
    </row>
    <row r="26" spans="1:3" s="435" customFormat="1" ht="12" customHeight="1" thickBot="1">
      <c r="A26" s="20" t="s">
        <v>173</v>
      </c>
      <c r="B26" s="21" t="s">
        <v>557</v>
      </c>
      <c r="C26" s="313">
        <f>SUM(C27:C33)</f>
        <v>279500000</v>
      </c>
    </row>
    <row r="27" spans="1:3" s="435" customFormat="1" ht="12" customHeight="1">
      <c r="A27" s="15" t="s">
        <v>269</v>
      </c>
      <c r="B27" s="436" t="s">
        <v>561</v>
      </c>
      <c r="C27" s="310">
        <f>'9.1. sz. mell'!C32</f>
        <v>90000000</v>
      </c>
    </row>
    <row r="28" spans="1:3" s="435" customFormat="1" ht="12" customHeight="1">
      <c r="A28" s="14" t="s">
        <v>270</v>
      </c>
      <c r="B28" s="437" t="s">
        <v>562</v>
      </c>
      <c r="C28" s="310">
        <f>'9.1. sz. mell'!C33</f>
        <v>0</v>
      </c>
    </row>
    <row r="29" spans="1:3" s="435" customFormat="1" ht="12" customHeight="1">
      <c r="A29" s="14" t="s">
        <v>271</v>
      </c>
      <c r="B29" s="437" t="s">
        <v>563</v>
      </c>
      <c r="C29" s="310">
        <f>'9.1. sz. mell'!C34</f>
        <v>180000000</v>
      </c>
    </row>
    <row r="30" spans="1:3" s="435" customFormat="1" ht="12" customHeight="1">
      <c r="A30" s="14" t="s">
        <v>272</v>
      </c>
      <c r="B30" s="437" t="s">
        <v>564</v>
      </c>
      <c r="C30" s="310">
        <f>'9.1. sz. mell'!C35</f>
        <v>1000000</v>
      </c>
    </row>
    <row r="31" spans="1:3" s="435" customFormat="1" ht="12" customHeight="1">
      <c r="A31" s="14" t="s">
        <v>558</v>
      </c>
      <c r="B31" s="437" t="s">
        <v>273</v>
      </c>
      <c r="C31" s="310">
        <f>'9.1. sz. mell'!C36</f>
        <v>8000000</v>
      </c>
    </row>
    <row r="32" spans="1:3" s="435" customFormat="1" ht="12" customHeight="1">
      <c r="A32" s="14" t="s">
        <v>559</v>
      </c>
      <c r="B32" s="437" t="s">
        <v>274</v>
      </c>
      <c r="C32" s="310">
        <f>'9.1. sz. mell'!C37</f>
        <v>0</v>
      </c>
    </row>
    <row r="33" spans="1:3" s="435" customFormat="1" ht="12" customHeight="1" thickBot="1">
      <c r="A33" s="16" t="s">
        <v>560</v>
      </c>
      <c r="B33" s="526" t="s">
        <v>275</v>
      </c>
      <c r="C33" s="311">
        <f>'9.1. sz. mell'!C38+'9.2. sz. mell'!C26+'9.3. sz. mell'!C26+'9.4. sz. mell'!C25+'9.5. sz. mell'!C25+'9.6. sz. mell'!C25+'9.7. sz. mell'!C25</f>
        <v>500000</v>
      </c>
    </row>
    <row r="34" spans="1:3" s="435" customFormat="1" ht="12" customHeight="1" thickBot="1">
      <c r="A34" s="20" t="s">
        <v>23</v>
      </c>
      <c r="B34" s="21" t="s">
        <v>439</v>
      </c>
      <c r="C34" s="307">
        <f>SUM(C35:C45)</f>
        <v>56525000</v>
      </c>
    </row>
    <row r="35" spans="1:3" s="435" customFormat="1" ht="12" customHeight="1">
      <c r="A35" s="15" t="s">
        <v>92</v>
      </c>
      <c r="B35" s="436" t="s">
        <v>278</v>
      </c>
      <c r="C35" s="310">
        <f>'9.1. sz. mell'!C40+'9.2. sz. mell'!C10+'9.3. sz. mell'!C10+'9.4. sz. mell'!C9+'9.5. sz. mell'!C9+'9.6. sz. mell'!C9+'9.7. sz. mell'!C9</f>
        <v>0</v>
      </c>
    </row>
    <row r="36" spans="1:3" s="435" customFormat="1" ht="12" customHeight="1">
      <c r="A36" s="14" t="s">
        <v>93</v>
      </c>
      <c r="B36" s="437" t="s">
        <v>279</v>
      </c>
      <c r="C36" s="310">
        <f>'9.1. sz. mell'!C41+'9.2. sz. mell'!C11+'9.3. sz. mell'!C11+'9.4. sz. mell'!C10+'9.5. sz. mell'!C10+'9.6. sz. mell'!C10+'9.7. sz. mell'!C10</f>
        <v>13381000</v>
      </c>
    </row>
    <row r="37" spans="1:3" s="435" customFormat="1" ht="12" customHeight="1">
      <c r="A37" s="14" t="s">
        <v>94</v>
      </c>
      <c r="B37" s="437" t="s">
        <v>280</v>
      </c>
      <c r="C37" s="310">
        <f>'9.1. sz. mell'!C42+'9.2. sz. mell'!C12+'9.3. sz. mell'!C12+'9.4. sz. mell'!C11+'9.5. sz. mell'!C11+'9.6. sz. mell'!C11+'9.7. sz. mell'!C11</f>
        <v>18417000</v>
      </c>
    </row>
    <row r="38" spans="1:3" s="435" customFormat="1" ht="12" customHeight="1">
      <c r="A38" s="14" t="s">
        <v>175</v>
      </c>
      <c r="B38" s="437" t="s">
        <v>281</v>
      </c>
      <c r="C38" s="310">
        <f>'9.1. sz. mell'!C43+'9.2. sz. mell'!C13+'9.3. sz. mell'!C13+'9.4. sz. mell'!C12+'9.5. sz. mell'!C12+'9.6. sz. mell'!C12+'9.7. sz. mell'!C12</f>
        <v>3000000</v>
      </c>
    </row>
    <row r="39" spans="1:3" s="435" customFormat="1" ht="12" customHeight="1">
      <c r="A39" s="14" t="s">
        <v>176</v>
      </c>
      <c r="B39" s="437" t="s">
        <v>282</v>
      </c>
      <c r="C39" s="310">
        <f>'9.1. sz. mell'!C44+'9.2. sz. mell'!C14+'9.3. sz. mell'!C14+'9.4. sz. mell'!C13+'9.5. sz. mell'!C13+'9.6. sz. mell'!C13+'9.7. sz. mell'!C13</f>
        <v>10760000</v>
      </c>
    </row>
    <row r="40" spans="1:3" s="435" customFormat="1" ht="12" customHeight="1">
      <c r="A40" s="14" t="s">
        <v>177</v>
      </c>
      <c r="B40" s="437" t="s">
        <v>283</v>
      </c>
      <c r="C40" s="310">
        <f>'9.1. sz. mell'!C45+'9.2. sz. mell'!C15+'9.3. sz. mell'!C15+'9.4. sz. mell'!C14+'9.5. sz. mell'!C14+'9.6. sz. mell'!C14+'9.7. sz. mell'!C14</f>
        <v>9017000</v>
      </c>
    </row>
    <row r="41" spans="1:3" s="435" customFormat="1" ht="12" customHeight="1">
      <c r="A41" s="14" t="s">
        <v>178</v>
      </c>
      <c r="B41" s="437" t="s">
        <v>284</v>
      </c>
      <c r="C41" s="310">
        <f>'9.1. sz. mell'!C46+'9.2. sz. mell'!C16+'9.3. sz. mell'!C16+'9.4. sz. mell'!C15+'9.5. sz. mell'!C15+'9.6. sz. mell'!C15+'9.7. sz. mell'!C15</f>
        <v>0</v>
      </c>
    </row>
    <row r="42" spans="1:3" s="435" customFormat="1" ht="12" customHeight="1">
      <c r="A42" s="14" t="s">
        <v>179</v>
      </c>
      <c r="B42" s="437" t="s">
        <v>565</v>
      </c>
      <c r="C42" s="310">
        <f>'9.1. sz. mell'!C47+'9.2. sz. mell'!C17+'9.3. sz. mell'!C17+'9.4. sz. mell'!C16+'9.5. sz. mell'!C16+'9.6. sz. mell'!C16+'9.7. sz. mell'!C16</f>
        <v>1500000</v>
      </c>
    </row>
    <row r="43" spans="1:3" s="435" customFormat="1" ht="12" customHeight="1">
      <c r="A43" s="14" t="s">
        <v>276</v>
      </c>
      <c r="B43" s="437" t="s">
        <v>286</v>
      </c>
      <c r="C43" s="310">
        <f>'9.1. sz. mell'!C48+'9.2. sz. mell'!C18+'9.3. sz. mell'!C18+'9.4. sz. mell'!C17+'9.5. sz. mell'!C17+'9.6. sz. mell'!C17+'9.7. sz. mell'!C17</f>
        <v>0</v>
      </c>
    </row>
    <row r="44" spans="1:3" s="435" customFormat="1" ht="12" customHeight="1">
      <c r="A44" s="16" t="s">
        <v>277</v>
      </c>
      <c r="B44" s="438" t="s">
        <v>441</v>
      </c>
      <c r="C44" s="310">
        <f>'9.1. sz. mell'!C49+'9.2. sz. mell'!C19+'9.3. sz. mell'!C19+'9.4. sz. mell'!C18+'9.5. sz. mell'!C18+'9.6. sz. mell'!C18+'9.7. sz. mell'!C18</f>
        <v>0</v>
      </c>
    </row>
    <row r="45" spans="1:3" s="435" customFormat="1" ht="12" customHeight="1" thickBot="1">
      <c r="A45" s="16" t="s">
        <v>440</v>
      </c>
      <c r="B45" s="304" t="s">
        <v>287</v>
      </c>
      <c r="C45" s="310">
        <f>'9.1. sz. mell'!C50+'9.2. sz. mell'!C20+'9.3. sz. mell'!C20+'9.4. sz. mell'!C19+'9.5. sz. mell'!C19+'9.6. sz. mell'!C19+'9.7. sz. mell'!C19</f>
        <v>450000</v>
      </c>
    </row>
    <row r="46" spans="1:3" s="435" customFormat="1" ht="12" customHeight="1" thickBot="1">
      <c r="A46" s="20" t="s">
        <v>24</v>
      </c>
      <c r="B46" s="21" t="s">
        <v>288</v>
      </c>
      <c r="C46" s="307">
        <f>SUM(C47:C51)</f>
        <v>0</v>
      </c>
    </row>
    <row r="47" spans="1:3" s="435" customFormat="1" ht="12" customHeight="1">
      <c r="A47" s="15" t="s">
        <v>95</v>
      </c>
      <c r="B47" s="436" t="s">
        <v>292</v>
      </c>
      <c r="C47" s="480">
        <f>'9.1. sz. mell'!C52+'9.2. sz. mell'!C33+'9.3. sz. mell'!C32+'9.4. sz. mell'!C31+'9.5. sz. mell'!C31+'9.6. sz. mell'!C31+'9.7. sz. mell'!C31</f>
        <v>0</v>
      </c>
    </row>
    <row r="48" spans="1:3" s="435" customFormat="1" ht="12" customHeight="1">
      <c r="A48" s="14" t="s">
        <v>96</v>
      </c>
      <c r="B48" s="437" t="s">
        <v>293</v>
      </c>
      <c r="C48" s="480">
        <f>'9.1. sz. mell'!C53+'9.2. sz. mell'!C34+'9.3. sz. mell'!C33+'9.4. sz. mell'!C32+'9.5. sz. mell'!C32+'9.6. sz. mell'!C32+'9.7. sz. mell'!C32</f>
        <v>0</v>
      </c>
    </row>
    <row r="49" spans="1:3" s="435" customFormat="1" ht="12" customHeight="1">
      <c r="A49" s="14" t="s">
        <v>289</v>
      </c>
      <c r="B49" s="437" t="s">
        <v>294</v>
      </c>
      <c r="C49" s="480">
        <f>'9.1. sz. mell'!C54+'9.2. sz. mell'!C35+'9.3. sz. mell'!C34+'9.4. sz. mell'!C33+'9.5. sz. mell'!C33+'9.6. sz. mell'!C33+'9.7. sz. mell'!C33</f>
        <v>0</v>
      </c>
    </row>
    <row r="50" spans="1:3" s="435" customFormat="1" ht="12" customHeight="1">
      <c r="A50" s="14" t="s">
        <v>290</v>
      </c>
      <c r="B50" s="437" t="s">
        <v>295</v>
      </c>
      <c r="C50" s="312">
        <f>'9.1. sz. mell'!C55</f>
        <v>0</v>
      </c>
    </row>
    <row r="51" spans="1:3" s="435" customFormat="1" ht="12" customHeight="1" thickBot="1">
      <c r="A51" s="16" t="s">
        <v>291</v>
      </c>
      <c r="B51" s="304" t="s">
        <v>296</v>
      </c>
      <c r="C51" s="312">
        <f>'9.1. sz. mell'!C56</f>
        <v>0</v>
      </c>
    </row>
    <row r="52" spans="1:3" s="435" customFormat="1" ht="12" customHeight="1" thickBot="1">
      <c r="A52" s="20" t="s">
        <v>180</v>
      </c>
      <c r="B52" s="21" t="s">
        <v>297</v>
      </c>
      <c r="C52" s="307">
        <f>SUM(C53:C55)</f>
        <v>0</v>
      </c>
    </row>
    <row r="53" spans="1:3" s="435" customFormat="1" ht="12" customHeight="1">
      <c r="A53" s="15" t="s">
        <v>97</v>
      </c>
      <c r="B53" s="436" t="s">
        <v>298</v>
      </c>
      <c r="C53" s="310">
        <f>'9.1. sz. mell'!C58</f>
        <v>0</v>
      </c>
    </row>
    <row r="54" spans="1:3" s="435" customFormat="1" ht="12" customHeight="1">
      <c r="A54" s="14" t="s">
        <v>98</v>
      </c>
      <c r="B54" s="437" t="s">
        <v>431</v>
      </c>
      <c r="C54" s="310">
        <f>'9.1. sz. mell'!C59</f>
        <v>0</v>
      </c>
    </row>
    <row r="55" spans="1:3" s="435" customFormat="1" ht="12" customHeight="1">
      <c r="A55" s="14" t="s">
        <v>301</v>
      </c>
      <c r="B55" s="437" t="s">
        <v>299</v>
      </c>
      <c r="C55" s="309">
        <f>'9.1. sz. mell'!C60+'9.2. sz. mell'!C36+'9.3. sz. mell'!C35+'9.4. sz. mell'!C34+'9.5. sz. mell'!C34+'9.6. sz. mell'!C34+'9.7. sz. mell'!C34</f>
        <v>0</v>
      </c>
    </row>
    <row r="56" spans="1:3" s="435" customFormat="1" ht="12" customHeight="1" thickBot="1">
      <c r="A56" s="16" t="s">
        <v>302</v>
      </c>
      <c r="B56" s="304" t="s">
        <v>300</v>
      </c>
      <c r="C56" s="311">
        <f>'9.1. sz. mell'!C61</f>
        <v>0</v>
      </c>
    </row>
    <row r="57" spans="1:3" s="435" customFormat="1" ht="12" customHeight="1" thickBot="1">
      <c r="A57" s="20" t="s">
        <v>26</v>
      </c>
      <c r="B57" s="302" t="s">
        <v>303</v>
      </c>
      <c r="C57" s="307">
        <f>SUM(C58:C60)</f>
        <v>0</v>
      </c>
    </row>
    <row r="58" spans="1:3" s="435" customFormat="1" ht="12" customHeight="1">
      <c r="A58" s="15" t="s">
        <v>181</v>
      </c>
      <c r="B58" s="436" t="s">
        <v>305</v>
      </c>
      <c r="C58" s="312">
        <f>'9.1. sz. mell'!C63</f>
        <v>0</v>
      </c>
    </row>
    <row r="59" spans="1:3" s="435" customFormat="1" ht="12" customHeight="1">
      <c r="A59" s="14" t="s">
        <v>182</v>
      </c>
      <c r="B59" s="437" t="s">
        <v>432</v>
      </c>
      <c r="C59" s="312">
        <f>'9.1. sz. mell'!C64</f>
        <v>0</v>
      </c>
    </row>
    <row r="60" spans="1:3" s="435" customFormat="1" ht="12" customHeight="1">
      <c r="A60" s="14" t="s">
        <v>231</v>
      </c>
      <c r="B60" s="437" t="s">
        <v>306</v>
      </c>
      <c r="C60" s="312">
        <f>'9.1. sz. mell'!C65+'9.2. sz. mell'!C37+'9.3. sz. mell'!C36+'9.4. sz. mell'!C35+'9.5. sz. mell'!C35+'9.6. sz. mell'!C35+'9.7. sz. mell'!C35</f>
        <v>0</v>
      </c>
    </row>
    <row r="61" spans="1:3" s="435" customFormat="1" ht="12" customHeight="1" thickBot="1">
      <c r="A61" s="16" t="s">
        <v>304</v>
      </c>
      <c r="B61" s="304" t="s">
        <v>307</v>
      </c>
      <c r="C61" s="312">
        <f>'9.1. sz. mell'!C66</f>
        <v>0</v>
      </c>
    </row>
    <row r="62" spans="1:3" s="435" customFormat="1" ht="12" customHeight="1" thickBot="1">
      <c r="A62" s="503" t="s">
        <v>481</v>
      </c>
      <c r="B62" s="21" t="s">
        <v>308</v>
      </c>
      <c r="C62" s="313">
        <f>+C5+C12+C19+C26+C34+C46+C52+C57</f>
        <v>786627148</v>
      </c>
    </row>
    <row r="63" spans="1:3" s="435" customFormat="1" ht="12" customHeight="1" thickBot="1">
      <c r="A63" s="483" t="s">
        <v>309</v>
      </c>
      <c r="B63" s="302" t="s">
        <v>310</v>
      </c>
      <c r="C63" s="307">
        <f>SUM(C64:C66)</f>
        <v>0</v>
      </c>
    </row>
    <row r="64" spans="1:3" s="435" customFormat="1" ht="12" customHeight="1">
      <c r="A64" s="15" t="s">
        <v>341</v>
      </c>
      <c r="B64" s="436" t="s">
        <v>311</v>
      </c>
      <c r="C64" s="312">
        <f>'9.1. sz. mell'!C69</f>
        <v>0</v>
      </c>
    </row>
    <row r="65" spans="1:3" s="435" customFormat="1" ht="12" customHeight="1">
      <c r="A65" s="14" t="s">
        <v>350</v>
      </c>
      <c r="B65" s="437" t="s">
        <v>312</v>
      </c>
      <c r="C65" s="312">
        <f>'9.1. sz. mell'!C70</f>
        <v>0</v>
      </c>
    </row>
    <row r="66" spans="1:3" s="435" customFormat="1" ht="12" customHeight="1" thickBot="1">
      <c r="A66" s="16" t="s">
        <v>351</v>
      </c>
      <c r="B66" s="499" t="s">
        <v>466</v>
      </c>
      <c r="C66" s="312">
        <f>'9.1. sz. mell'!C71</f>
        <v>0</v>
      </c>
    </row>
    <row r="67" spans="1:3" s="435" customFormat="1" ht="12" customHeight="1" thickBot="1">
      <c r="A67" s="483" t="s">
        <v>314</v>
      </c>
      <c r="B67" s="302" t="s">
        <v>315</v>
      </c>
      <c r="C67" s="307">
        <f>SUM(C68:C71)</f>
        <v>0</v>
      </c>
    </row>
    <row r="68" spans="1:3" s="435" customFormat="1" ht="12" customHeight="1">
      <c r="A68" s="15" t="s">
        <v>149</v>
      </c>
      <c r="B68" s="436" t="s">
        <v>316</v>
      </c>
      <c r="C68" s="312">
        <f>'9.1. sz. mell'!C73</f>
        <v>0</v>
      </c>
    </row>
    <row r="69" spans="1:3" s="435" customFormat="1" ht="12" customHeight="1">
      <c r="A69" s="14" t="s">
        <v>150</v>
      </c>
      <c r="B69" s="437" t="s">
        <v>317</v>
      </c>
      <c r="C69" s="312">
        <f>'9.1. sz. mell'!C74</f>
        <v>0</v>
      </c>
    </row>
    <row r="70" spans="1:3" s="435" customFormat="1" ht="12" customHeight="1">
      <c r="A70" s="14" t="s">
        <v>342</v>
      </c>
      <c r="B70" s="437" t="s">
        <v>318</v>
      </c>
      <c r="C70" s="312">
        <f>'9.1. sz. mell'!C75</f>
        <v>0</v>
      </c>
    </row>
    <row r="71" spans="1:3" s="435" customFormat="1" ht="12" customHeight="1" thickBot="1">
      <c r="A71" s="16" t="s">
        <v>343</v>
      </c>
      <c r="B71" s="304" t="s">
        <v>319</v>
      </c>
      <c r="C71" s="312">
        <f>'9.1. sz. mell'!C76</f>
        <v>0</v>
      </c>
    </row>
    <row r="72" spans="1:3" s="435" customFormat="1" ht="12" customHeight="1" thickBot="1">
      <c r="A72" s="483" t="s">
        <v>320</v>
      </c>
      <c r="B72" s="302" t="s">
        <v>321</v>
      </c>
      <c r="C72" s="307">
        <f>SUM(C73:C74)</f>
        <v>548370062</v>
      </c>
    </row>
    <row r="73" spans="1:3" s="435" customFormat="1" ht="12" customHeight="1">
      <c r="A73" s="15" t="s">
        <v>344</v>
      </c>
      <c r="B73" s="436" t="s">
        <v>322</v>
      </c>
      <c r="C73" s="312">
        <f>'9.1. sz. mell'!C78+'9.2. sz. mell'!C40+'9.3. sz. mell'!C39+'9.4. sz. mell'!C38+'9.5. sz. mell'!C38+'9.6. sz. mell'!C38+'9.7. sz. mell'!C38</f>
        <v>548370062</v>
      </c>
    </row>
    <row r="74" spans="1:3" s="435" customFormat="1" ht="12" customHeight="1" thickBot="1">
      <c r="A74" s="16" t="s">
        <v>345</v>
      </c>
      <c r="B74" s="304" t="s">
        <v>323</v>
      </c>
      <c r="C74" s="312">
        <f>'9.1. sz. mell'!C79+'9.2. sz. mell'!C41+'9.3. sz. mell'!C40+'9.4. sz. mell'!C39+'9.5. sz. mell'!C39+'9.6. sz. mell'!C39+'9.7. sz. mell'!C39</f>
        <v>0</v>
      </c>
    </row>
    <row r="75" spans="1:3" s="435" customFormat="1" ht="12" customHeight="1" thickBot="1">
      <c r="A75" s="483" t="s">
        <v>324</v>
      </c>
      <c r="B75" s="302" t="s">
        <v>325</v>
      </c>
      <c r="C75" s="307">
        <f>SUM(C76:C78)</f>
        <v>0</v>
      </c>
    </row>
    <row r="76" spans="1:3" s="435" customFormat="1" ht="12" customHeight="1">
      <c r="A76" s="15" t="s">
        <v>346</v>
      </c>
      <c r="B76" s="436" t="s">
        <v>326</v>
      </c>
      <c r="C76" s="312">
        <f>'9.1. sz. mell'!C81</f>
        <v>0</v>
      </c>
    </row>
    <row r="77" spans="1:3" s="435" customFormat="1" ht="12" customHeight="1">
      <c r="A77" s="14" t="s">
        <v>347</v>
      </c>
      <c r="B77" s="437" t="s">
        <v>327</v>
      </c>
      <c r="C77" s="312">
        <f>'9.1. sz. mell'!C82</f>
        <v>0</v>
      </c>
    </row>
    <row r="78" spans="1:3" s="435" customFormat="1" ht="12" customHeight="1" thickBot="1">
      <c r="A78" s="16" t="s">
        <v>348</v>
      </c>
      <c r="B78" s="304" t="s">
        <v>328</v>
      </c>
      <c r="C78" s="312">
        <f>'9.1. sz. mell'!C83</f>
        <v>0</v>
      </c>
    </row>
    <row r="79" spans="1:3" s="435" customFormat="1" ht="12" customHeight="1" thickBot="1">
      <c r="A79" s="483" t="s">
        <v>329</v>
      </c>
      <c r="B79" s="302" t="s">
        <v>349</v>
      </c>
      <c r="C79" s="307">
        <f>SUM(C80:C83)</f>
        <v>0</v>
      </c>
    </row>
    <row r="80" spans="1:3" s="435" customFormat="1" ht="12" customHeight="1">
      <c r="A80" s="440" t="s">
        <v>330</v>
      </c>
      <c r="B80" s="436" t="s">
        <v>331</v>
      </c>
      <c r="C80" s="312">
        <f>'9.1. sz. mell'!C85</f>
        <v>0</v>
      </c>
    </row>
    <row r="81" spans="1:3" s="435" customFormat="1" ht="12" customHeight="1">
      <c r="A81" s="441" t="s">
        <v>332</v>
      </c>
      <c r="B81" s="437" t="s">
        <v>333</v>
      </c>
      <c r="C81" s="312">
        <f>'9.1. sz. mell'!C86</f>
        <v>0</v>
      </c>
    </row>
    <row r="82" spans="1:3" s="435" customFormat="1" ht="12" customHeight="1">
      <c r="A82" s="441" t="s">
        <v>334</v>
      </c>
      <c r="B82" s="437" t="s">
        <v>335</v>
      </c>
      <c r="C82" s="312">
        <f>'9.1. sz. mell'!C87</f>
        <v>0</v>
      </c>
    </row>
    <row r="83" spans="1:3" s="435" customFormat="1" ht="12" customHeight="1" thickBot="1">
      <c r="A83" s="442" t="s">
        <v>336</v>
      </c>
      <c r="B83" s="304" t="s">
        <v>337</v>
      </c>
      <c r="C83" s="422">
        <f>'9.1. sz. mell'!C88</f>
        <v>0</v>
      </c>
    </row>
    <row r="84" spans="1:3" s="435" customFormat="1" ht="12" customHeight="1" thickBot="1">
      <c r="A84" s="483" t="s">
        <v>338</v>
      </c>
      <c r="B84" s="302" t="s">
        <v>480</v>
      </c>
      <c r="C84" s="579">
        <f>'9.1. sz. mell'!C89</f>
        <v>0</v>
      </c>
    </row>
    <row r="85" spans="1:3" s="435" customFormat="1" ht="13.5" customHeight="1" thickBot="1">
      <c r="A85" s="483" t="s">
        <v>340</v>
      </c>
      <c r="B85" s="302" t="s">
        <v>339</v>
      </c>
      <c r="C85" s="579">
        <f>'9.1. sz. mell'!C90</f>
        <v>0</v>
      </c>
    </row>
    <row r="86" spans="1:3" s="435" customFormat="1" ht="15.75" customHeight="1" thickBot="1">
      <c r="A86" s="483" t="s">
        <v>352</v>
      </c>
      <c r="B86" s="443" t="s">
        <v>483</v>
      </c>
      <c r="C86" s="313">
        <f>+C63+C67+C72+C75+C79+C85+C84</f>
        <v>548370062</v>
      </c>
    </row>
    <row r="87" spans="1:3" s="435" customFormat="1" ht="16.5" customHeight="1" thickBot="1">
      <c r="A87" s="484" t="s">
        <v>482</v>
      </c>
      <c r="B87" s="444" t="s">
        <v>484</v>
      </c>
      <c r="C87" s="313">
        <f>+C62+C86</f>
        <v>1334997210</v>
      </c>
    </row>
    <row r="88" spans="1:3" s="435" customFormat="1" ht="83.25" customHeight="1">
      <c r="A88" s="5"/>
      <c r="B88" s="6"/>
      <c r="C88" s="314"/>
    </row>
    <row r="89" spans="1:3" ht="16.5" customHeight="1">
      <c r="A89" s="592" t="s">
        <v>48</v>
      </c>
      <c r="B89" s="592"/>
      <c r="C89" s="592"/>
    </row>
    <row r="90" spans="1:3" s="445" customFormat="1" ht="16.5" customHeight="1" thickBot="1">
      <c r="A90" s="594" t="s">
        <v>153</v>
      </c>
      <c r="B90" s="594"/>
      <c r="C90" s="142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2017. évi előirányzat</v>
      </c>
    </row>
    <row r="92" spans="1:3" s="434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6">
        <f>C94+C95+C96+C97+C98+C111</f>
        <v>1294700735</v>
      </c>
    </row>
    <row r="94" spans="1:3" ht="12" customHeight="1">
      <c r="A94" s="17" t="s">
        <v>99</v>
      </c>
      <c r="B94" s="10" t="s">
        <v>50</v>
      </c>
      <c r="C94" s="308">
        <f>'9.1. sz. mell'!C96+'9.2. sz. mell'!C48+'9.3. sz. mell'!C47+'9.4. sz. mell'!C46+'9.5. sz. mell'!C46+'9.6. sz. mell'!C46+'9.7. sz. mell'!C46</f>
        <v>397052925</v>
      </c>
    </row>
    <row r="95" spans="1:3" ht="12" customHeight="1">
      <c r="A95" s="14" t="s">
        <v>100</v>
      </c>
      <c r="B95" s="8" t="s">
        <v>183</v>
      </c>
      <c r="C95" s="309">
        <f>'9.1. sz. mell'!C97+'9.2. sz. mell'!C49+'9.3. sz. mell'!C48+'9.4. sz. mell'!C47+'9.5. sz. mell'!C47+'9.6. sz. mell'!C47+'9.7. sz. mell'!C47</f>
        <v>83439748</v>
      </c>
    </row>
    <row r="96" spans="1:3" ht="12" customHeight="1">
      <c r="A96" s="14" t="s">
        <v>101</v>
      </c>
      <c r="B96" s="8" t="s">
        <v>140</v>
      </c>
      <c r="C96" s="309">
        <f>'9.1. sz. mell'!C98+'9.2. sz. mell'!C50+'9.3. sz. mell'!C49+'9.4. sz. mell'!C48+'9.5. sz. mell'!C48+'9.6. sz. mell'!C48+'9.7. sz. mell'!C48</f>
        <v>245276000</v>
      </c>
    </row>
    <row r="97" spans="1:3" ht="12" customHeight="1">
      <c r="A97" s="14" t="s">
        <v>102</v>
      </c>
      <c r="B97" s="11" t="s">
        <v>184</v>
      </c>
      <c r="C97" s="309">
        <f>'9.1. sz. mell'!C99+'9.2. sz. mell'!C51+'9.3. sz. mell'!C50+'9.4. sz. mell'!C49+'9.5. sz. mell'!C49+'9.6. sz. mell'!C49+'9.7. sz. mell'!C49</f>
        <v>14062000</v>
      </c>
    </row>
    <row r="98" spans="1:3" ht="12" customHeight="1">
      <c r="A98" s="14" t="s">
        <v>113</v>
      </c>
      <c r="B98" s="19" t="s">
        <v>185</v>
      </c>
      <c r="C98" s="309">
        <f>'9.1. sz. mell'!C100+'9.2. sz. mell'!C52+'9.3. sz. mell'!C51+'9.4. sz. mell'!C50+'9.5. sz. mell'!C50+'9.6. sz. mell'!C50+'9.7. sz. mell'!C50</f>
        <v>5500000</v>
      </c>
    </row>
    <row r="99" spans="1:3" ht="12" customHeight="1">
      <c r="A99" s="14" t="s">
        <v>103</v>
      </c>
      <c r="B99" s="8" t="s">
        <v>447</v>
      </c>
      <c r="C99" s="311">
        <f>'9.1. sz. mell'!C101</f>
        <v>0</v>
      </c>
    </row>
    <row r="100" spans="1:3" ht="12" customHeight="1">
      <c r="A100" s="14" t="s">
        <v>104</v>
      </c>
      <c r="B100" s="147" t="s">
        <v>446</v>
      </c>
      <c r="C100" s="311">
        <f>'9.1. sz. mell'!C102</f>
        <v>0</v>
      </c>
    </row>
    <row r="101" spans="1:3" ht="12" customHeight="1">
      <c r="A101" s="14" t="s">
        <v>114</v>
      </c>
      <c r="B101" s="147" t="s">
        <v>445</v>
      </c>
      <c r="C101" s="311">
        <f>'9.1. sz. mell'!C103</f>
        <v>0</v>
      </c>
    </row>
    <row r="102" spans="1:3" ht="12" customHeight="1">
      <c r="A102" s="14" t="s">
        <v>115</v>
      </c>
      <c r="B102" s="145" t="s">
        <v>355</v>
      </c>
      <c r="C102" s="311">
        <f>'9.1. sz. mell'!C104</f>
        <v>0</v>
      </c>
    </row>
    <row r="103" spans="1:3" ht="12" customHeight="1">
      <c r="A103" s="14" t="s">
        <v>116</v>
      </c>
      <c r="B103" s="146" t="s">
        <v>356</v>
      </c>
      <c r="C103" s="311">
        <f>'9.1. sz. mell'!C105</f>
        <v>0</v>
      </c>
    </row>
    <row r="104" spans="1:3" ht="12" customHeight="1">
      <c r="A104" s="14" t="s">
        <v>117</v>
      </c>
      <c r="B104" s="146" t="s">
        <v>357</v>
      </c>
      <c r="C104" s="311">
        <f>'9.1. sz. mell'!C106</f>
        <v>0</v>
      </c>
    </row>
    <row r="105" spans="1:3" ht="12" customHeight="1">
      <c r="A105" s="14" t="s">
        <v>119</v>
      </c>
      <c r="B105" s="145" t="s">
        <v>358</v>
      </c>
      <c r="C105" s="311">
        <f>'9.1. sz. mell'!C107</f>
        <v>0</v>
      </c>
    </row>
    <row r="106" spans="1:3" ht="12" customHeight="1">
      <c r="A106" s="14" t="s">
        <v>186</v>
      </c>
      <c r="B106" s="145" t="s">
        <v>359</v>
      </c>
      <c r="C106" s="311">
        <f>'9.1. sz. mell'!C108</f>
        <v>0</v>
      </c>
    </row>
    <row r="107" spans="1:3" ht="12" customHeight="1">
      <c r="A107" s="14" t="s">
        <v>353</v>
      </c>
      <c r="B107" s="146" t="s">
        <v>360</v>
      </c>
      <c r="C107" s="311">
        <f>'9.1. sz. mell'!C109</f>
        <v>0</v>
      </c>
    </row>
    <row r="108" spans="1:3" ht="12" customHeight="1">
      <c r="A108" s="13" t="s">
        <v>354</v>
      </c>
      <c r="B108" s="147" t="s">
        <v>361</v>
      </c>
      <c r="C108" s="311">
        <f>'9.1. sz. mell'!C110</f>
        <v>0</v>
      </c>
    </row>
    <row r="109" spans="1:3" ht="12" customHeight="1">
      <c r="A109" s="14" t="s">
        <v>443</v>
      </c>
      <c r="B109" s="147" t="s">
        <v>362</v>
      </c>
      <c r="C109" s="311">
        <f>'9.1. sz. mell'!C111</f>
        <v>0</v>
      </c>
    </row>
    <row r="110" spans="1:3" ht="12" customHeight="1">
      <c r="A110" s="16" t="s">
        <v>444</v>
      </c>
      <c r="B110" s="147" t="s">
        <v>363</v>
      </c>
      <c r="C110" s="311">
        <f>'9.1. sz. mell'!C112</f>
        <v>5500000</v>
      </c>
    </row>
    <row r="111" spans="1:3" ht="12" customHeight="1">
      <c r="A111" s="14" t="s">
        <v>448</v>
      </c>
      <c r="B111" s="11" t="s">
        <v>51</v>
      </c>
      <c r="C111" s="311">
        <f>'9.1. sz. mell'!C113</f>
        <v>549370062</v>
      </c>
    </row>
    <row r="112" spans="1:3" ht="12" customHeight="1">
      <c r="A112" s="14" t="s">
        <v>449</v>
      </c>
      <c r="B112" s="8" t="s">
        <v>451</v>
      </c>
      <c r="C112" s="311">
        <f>'9.1. sz. mell'!C114</f>
        <v>548370062</v>
      </c>
    </row>
    <row r="113" spans="1:3" ht="12" customHeight="1" thickBot="1">
      <c r="A113" s="18" t="s">
        <v>450</v>
      </c>
      <c r="B113" s="502" t="s">
        <v>452</v>
      </c>
      <c r="C113" s="315">
        <f>'9.1. sz. mell'!C115</f>
        <v>1000000</v>
      </c>
    </row>
    <row r="114" spans="1:3" ht="12" customHeight="1" thickBot="1">
      <c r="A114" s="500" t="s">
        <v>20</v>
      </c>
      <c r="B114" s="501" t="s">
        <v>364</v>
      </c>
      <c r="C114" s="307">
        <f>+C115+C117+C119</f>
        <v>40296475</v>
      </c>
    </row>
    <row r="115" spans="1:3" ht="12" customHeight="1">
      <c r="A115" s="15" t="s">
        <v>105</v>
      </c>
      <c r="B115" s="8" t="s">
        <v>230</v>
      </c>
      <c r="C115" s="310">
        <f>'9.1. sz. mell'!C117+'9.2. sz. mell'!C54+'9.3. sz. mell'!C53+'9.4. sz. mell'!C52+'9.5. sz. mell'!C52+'9.6. sz. mell'!C52+'9.7. sz. mell'!C52</f>
        <v>32820000</v>
      </c>
    </row>
    <row r="116" spans="1:3" ht="12" customHeight="1">
      <c r="A116" s="15" t="s">
        <v>106</v>
      </c>
      <c r="B116" s="12" t="s">
        <v>368</v>
      </c>
      <c r="C116" s="310">
        <f>'9.1. sz. mell'!C118</f>
        <v>0</v>
      </c>
    </row>
    <row r="117" spans="1:3" ht="12" customHeight="1">
      <c r="A117" s="15" t="s">
        <v>107</v>
      </c>
      <c r="B117" s="12" t="s">
        <v>187</v>
      </c>
      <c r="C117" s="309">
        <f>'9.1. sz. mell'!C119+'9.2. sz. mell'!C55+'9.3. sz. mell'!C54+'9.4. sz. mell'!C53+'9.5. sz. mell'!C53+'9.6. sz. mell'!C53+'9.7. sz. mell'!C53</f>
        <v>7476475</v>
      </c>
    </row>
    <row r="118" spans="1:3" ht="12" customHeight="1">
      <c r="A118" s="15" t="s">
        <v>108</v>
      </c>
      <c r="B118" s="12" t="s">
        <v>369</v>
      </c>
      <c r="C118" s="277">
        <f>'9.1. sz. mell'!C120</f>
        <v>0</v>
      </c>
    </row>
    <row r="119" spans="1:3" ht="12" customHeight="1">
      <c r="A119" s="15" t="s">
        <v>109</v>
      </c>
      <c r="B119" s="304" t="s">
        <v>232</v>
      </c>
      <c r="C119" s="277">
        <f>'9.1. sz. mell'!C121+'9.2. sz. mell'!C56+'9.3. sz. mell'!C55+'9.4. sz. mell'!C54+'9.5. sz. mell'!C54+'9.6. sz. mell'!C54+'9.7. sz. mell'!C54</f>
        <v>0</v>
      </c>
    </row>
    <row r="120" spans="1:3" ht="12" customHeight="1">
      <c r="A120" s="15" t="s">
        <v>118</v>
      </c>
      <c r="B120" s="303" t="s">
        <v>433</v>
      </c>
      <c r="C120" s="277">
        <f>'9.1. sz. mell'!C122</f>
        <v>0</v>
      </c>
    </row>
    <row r="121" spans="1:3" ht="12" customHeight="1">
      <c r="A121" s="15" t="s">
        <v>120</v>
      </c>
      <c r="B121" s="432" t="s">
        <v>374</v>
      </c>
      <c r="C121" s="277">
        <f>'9.1. sz. mell'!C123</f>
        <v>0</v>
      </c>
    </row>
    <row r="122" spans="1:3" ht="15.75">
      <c r="A122" s="15" t="s">
        <v>188</v>
      </c>
      <c r="B122" s="146" t="s">
        <v>357</v>
      </c>
      <c r="C122" s="277">
        <f>'9.1. sz. mell'!C124</f>
        <v>0</v>
      </c>
    </row>
    <row r="123" spans="1:3" ht="12" customHeight="1">
      <c r="A123" s="15" t="s">
        <v>189</v>
      </c>
      <c r="B123" s="146" t="s">
        <v>373</v>
      </c>
      <c r="C123" s="277">
        <f>'9.1. sz. mell'!C125</f>
        <v>0</v>
      </c>
    </row>
    <row r="124" spans="1:3" ht="12" customHeight="1">
      <c r="A124" s="15" t="s">
        <v>190</v>
      </c>
      <c r="B124" s="146" t="s">
        <v>372</v>
      </c>
      <c r="C124" s="277">
        <f>'9.1. sz. mell'!C126</f>
        <v>0</v>
      </c>
    </row>
    <row r="125" spans="1:3" ht="12" customHeight="1">
      <c r="A125" s="15" t="s">
        <v>365</v>
      </c>
      <c r="B125" s="146" t="s">
        <v>360</v>
      </c>
      <c r="C125" s="277">
        <f>'9.1. sz. mell'!C127</f>
        <v>0</v>
      </c>
    </row>
    <row r="126" spans="1:3" ht="12" customHeight="1">
      <c r="A126" s="15" t="s">
        <v>366</v>
      </c>
      <c r="B126" s="146" t="s">
        <v>371</v>
      </c>
      <c r="C126" s="277">
        <f>'9.1. sz. mell'!C128</f>
        <v>0</v>
      </c>
    </row>
    <row r="127" spans="1:3" ht="16.5" thickBot="1">
      <c r="A127" s="13" t="s">
        <v>367</v>
      </c>
      <c r="B127" s="146" t="s">
        <v>370</v>
      </c>
      <c r="C127" s="277">
        <f>'9.1. sz. mell'!C129</f>
        <v>0</v>
      </c>
    </row>
    <row r="128" spans="1:3" ht="12" customHeight="1" thickBot="1">
      <c r="A128" s="20" t="s">
        <v>21</v>
      </c>
      <c r="B128" s="126" t="s">
        <v>453</v>
      </c>
      <c r="C128" s="307">
        <f>+C93+C114</f>
        <v>1334997210</v>
      </c>
    </row>
    <row r="129" spans="1:3" ht="12" customHeight="1" thickBot="1">
      <c r="A129" s="20" t="s">
        <v>22</v>
      </c>
      <c r="B129" s="126" t="s">
        <v>454</v>
      </c>
      <c r="C129" s="307">
        <f>+C130+C131+C132</f>
        <v>0</v>
      </c>
    </row>
    <row r="130" spans="1:3" ht="12" customHeight="1">
      <c r="A130" s="15" t="s">
        <v>269</v>
      </c>
      <c r="B130" s="12" t="s">
        <v>461</v>
      </c>
      <c r="C130" s="277">
        <f>'9.1. sz. mell'!C132</f>
        <v>0</v>
      </c>
    </row>
    <row r="131" spans="1:3" ht="12" customHeight="1">
      <c r="A131" s="15" t="s">
        <v>270</v>
      </c>
      <c r="B131" s="12" t="s">
        <v>462</v>
      </c>
      <c r="C131" s="277">
        <f>'9.1. sz. mell'!C133</f>
        <v>0</v>
      </c>
    </row>
    <row r="132" spans="1:3" ht="12" customHeight="1" thickBot="1">
      <c r="A132" s="13" t="s">
        <v>271</v>
      </c>
      <c r="B132" s="12" t="s">
        <v>463</v>
      </c>
      <c r="C132" s="277">
        <f>'9.1. sz. mell'!C134</f>
        <v>0</v>
      </c>
    </row>
    <row r="133" spans="1:3" ht="12" customHeight="1" thickBot="1">
      <c r="A133" s="20" t="s">
        <v>23</v>
      </c>
      <c r="B133" s="126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7">
        <f>'9.1. sz. mell'!C136</f>
        <v>0</v>
      </c>
    </row>
    <row r="135" spans="1:3" ht="12" customHeight="1">
      <c r="A135" s="15" t="s">
        <v>93</v>
      </c>
      <c r="B135" s="9" t="s">
        <v>456</v>
      </c>
      <c r="C135" s="277">
        <f>'9.1. sz. mell'!C137</f>
        <v>0</v>
      </c>
    </row>
    <row r="136" spans="1:3" ht="12" customHeight="1">
      <c r="A136" s="15" t="s">
        <v>94</v>
      </c>
      <c r="B136" s="9" t="s">
        <v>457</v>
      </c>
      <c r="C136" s="277">
        <f>'9.1. sz. mell'!C138</f>
        <v>0</v>
      </c>
    </row>
    <row r="137" spans="1:3" ht="12" customHeight="1">
      <c r="A137" s="15" t="s">
        <v>175</v>
      </c>
      <c r="B137" s="9" t="s">
        <v>458</v>
      </c>
      <c r="C137" s="277">
        <f>'9.1. sz. mell'!C139</f>
        <v>0</v>
      </c>
    </row>
    <row r="138" spans="1:3" ht="12" customHeight="1">
      <c r="A138" s="15" t="s">
        <v>176</v>
      </c>
      <c r="B138" s="9" t="s">
        <v>459</v>
      </c>
      <c r="C138" s="277">
        <f>'9.1. sz. mell'!C140</f>
        <v>0</v>
      </c>
    </row>
    <row r="139" spans="1:3" ht="12" customHeight="1" thickBot="1">
      <c r="A139" s="13" t="s">
        <v>177</v>
      </c>
      <c r="B139" s="9" t="s">
        <v>460</v>
      </c>
      <c r="C139" s="277">
        <f>'9.1. sz. mell'!C141</f>
        <v>0</v>
      </c>
    </row>
    <row r="140" spans="1:3" ht="12" customHeight="1" thickBot="1">
      <c r="A140" s="20" t="s">
        <v>24</v>
      </c>
      <c r="B140" s="126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375</v>
      </c>
      <c r="C141" s="277">
        <f>'9.1. sz. mell'!C143</f>
        <v>0</v>
      </c>
    </row>
    <row r="142" spans="1:3" ht="12" customHeight="1">
      <c r="A142" s="15" t="s">
        <v>96</v>
      </c>
      <c r="B142" s="9" t="s">
        <v>376</v>
      </c>
      <c r="C142" s="277">
        <f>'9.1. sz. mell'!C144</f>
        <v>0</v>
      </c>
    </row>
    <row r="143" spans="1:3" ht="12" customHeight="1">
      <c r="A143" s="15" t="s">
        <v>289</v>
      </c>
      <c r="B143" s="9" t="s">
        <v>469</v>
      </c>
      <c r="C143" s="277"/>
    </row>
    <row r="144" spans="1:3" ht="12" customHeight="1" thickBot="1">
      <c r="A144" s="13" t="s">
        <v>290</v>
      </c>
      <c r="B144" s="7" t="s">
        <v>395</v>
      </c>
      <c r="C144" s="277">
        <f>'9.1. sz. mell'!C146</f>
        <v>0</v>
      </c>
    </row>
    <row r="145" spans="1:3" ht="12" customHeight="1" thickBot="1">
      <c r="A145" s="20" t="s">
        <v>25</v>
      </c>
      <c r="B145" s="126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7">
        <f>'9.1. sz. mell'!C148</f>
        <v>0</v>
      </c>
    </row>
    <row r="147" spans="1:3" ht="12" customHeight="1">
      <c r="A147" s="15" t="s">
        <v>98</v>
      </c>
      <c r="B147" s="9" t="s">
        <v>472</v>
      </c>
      <c r="C147" s="277">
        <f>'9.1. sz. mell'!C149</f>
        <v>0</v>
      </c>
    </row>
    <row r="148" spans="1:3" ht="12" customHeight="1">
      <c r="A148" s="15" t="s">
        <v>301</v>
      </c>
      <c r="B148" s="9" t="s">
        <v>467</v>
      </c>
      <c r="C148" s="277">
        <f>'9.1. sz. mell'!C150</f>
        <v>0</v>
      </c>
    </row>
    <row r="149" spans="1:3" ht="12" customHeight="1">
      <c r="A149" s="15" t="s">
        <v>302</v>
      </c>
      <c r="B149" s="9" t="s">
        <v>473</v>
      </c>
      <c r="C149" s="277">
        <f>'9.1. sz. mell'!C151</f>
        <v>0</v>
      </c>
    </row>
    <row r="150" spans="1:3" ht="12" customHeight="1" thickBot="1">
      <c r="A150" s="15" t="s">
        <v>471</v>
      </c>
      <c r="B150" s="9" t="s">
        <v>474</v>
      </c>
      <c r="C150" s="279">
        <f>'9.1. sz. mell'!C152</f>
        <v>0</v>
      </c>
    </row>
    <row r="151" spans="1:3" ht="12" customHeight="1" thickBot="1">
      <c r="A151" s="20" t="s">
        <v>26</v>
      </c>
      <c r="B151" s="126" t="s">
        <v>475</v>
      </c>
      <c r="C151" s="576">
        <f>'9.1. sz. mell'!C153</f>
        <v>0</v>
      </c>
    </row>
    <row r="152" spans="1:3" ht="12" customHeight="1" thickBot="1">
      <c r="A152" s="20" t="s">
        <v>27</v>
      </c>
      <c r="B152" s="126" t="s">
        <v>476</v>
      </c>
      <c r="C152" s="576">
        <f>'9.1. sz. mell'!C154</f>
        <v>0</v>
      </c>
    </row>
    <row r="153" spans="1:9" ht="15" customHeight="1" thickBot="1">
      <c r="A153" s="20" t="s">
        <v>28</v>
      </c>
      <c r="B153" s="126" t="s">
        <v>478</v>
      </c>
      <c r="C153" s="446">
        <f>+C129+C133+C140+C145+C151+C152</f>
        <v>0</v>
      </c>
      <c r="F153" s="447"/>
      <c r="G153" s="448"/>
      <c r="H153" s="448"/>
      <c r="I153" s="448"/>
    </row>
    <row r="154" spans="1:3" s="435" customFormat="1" ht="12.75" customHeight="1" thickBot="1">
      <c r="A154" s="305" t="s">
        <v>29</v>
      </c>
      <c r="B154" s="398" t="s">
        <v>477</v>
      </c>
      <c r="C154" s="446">
        <f>+C128+C153</f>
        <v>1334997210</v>
      </c>
    </row>
    <row r="155" ht="7.5" customHeight="1"/>
    <row r="156" spans="1:3" ht="15.75">
      <c r="A156" s="595" t="s">
        <v>377</v>
      </c>
      <c r="B156" s="595"/>
      <c r="C156" s="595"/>
    </row>
    <row r="157" spans="1:3" ht="15" customHeight="1" thickBot="1">
      <c r="A157" s="593" t="s">
        <v>154</v>
      </c>
      <c r="B157" s="593"/>
      <c r="C157" s="317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7">
        <f>+C62-C128</f>
        <v>-548370062</v>
      </c>
      <c r="D158" s="449"/>
    </row>
    <row r="159" spans="1:3" ht="27.75" customHeight="1" thickBot="1">
      <c r="A159" s="20" t="s">
        <v>20</v>
      </c>
      <c r="B159" s="26" t="s">
        <v>485</v>
      </c>
      <c r="C159" s="307">
        <f>+C86-C153</f>
        <v>548370062</v>
      </c>
    </row>
  </sheetData>
  <sheetProtection sheet="1" objects="1" scenarios="1"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2"/>
  <headerFooter alignWithMargins="0">
    <oddHeader>&amp;L&amp;G&amp;C&amp;"Times New Roman CE,Félkövér"&amp;12
Alsózsolca Város Önkormányzata
2017. ÉVI KÖLTSÉGVETÉSÉNEK ÖSSZEVONT MÉRLEGE&amp;10
&amp;R&amp;"Times New Roman CE,Félkövér dőlt"&amp;11 1.1. melléklet a 3/2017. (II.2.) önkormányzati rendelethez</oddHeader>
  </headerFooter>
  <rowBreaks count="1" manualBreakCount="1">
    <brk id="88" max="2" man="1"/>
  </rowBreaks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+CONCATENATE("9.2.1. melléklet a 3/2017. (II.2.) önkormányzati rendelethez")</f>
        <v>9.2.1.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'9.2. sz. mell'!B3</f>
        <v>Alsózsolcai Polgármesteri Hivatal</v>
      </c>
      <c r="C3" s="382" t="s">
        <v>60</v>
      </c>
    </row>
    <row r="4" spans="1:3" s="475" customFormat="1" ht="24.75" thickBot="1">
      <c r="A4" s="469" t="s">
        <v>203</v>
      </c>
      <c r="B4" s="369" t="s">
        <v>422</v>
      </c>
      <c r="C4" s="383" t="s">
        <v>55</v>
      </c>
    </row>
    <row r="5" spans="1:3" s="476" customFormat="1" ht="15.75" customHeight="1" thickBot="1">
      <c r="A5" s="238"/>
      <c r="B5" s="238"/>
      <c r="C5" s="239" t="str">
        <f>'9.2.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526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527</v>
      </c>
      <c r="C27" s="327">
        <f>+C28+C29+C30</f>
        <v>0</v>
      </c>
    </row>
    <row r="28" spans="1:3" s="478" customFormat="1" ht="12" customHeight="1">
      <c r="A28" s="472" t="s">
        <v>269</v>
      </c>
      <c r="B28" s="473" t="s">
        <v>264</v>
      </c>
      <c r="C28" s="78"/>
    </row>
    <row r="29" spans="1:3" s="478" customFormat="1" ht="12" customHeight="1">
      <c r="A29" s="472" t="s">
        <v>270</v>
      </c>
      <c r="B29" s="473" t="s">
        <v>407</v>
      </c>
      <c r="C29" s="325"/>
    </row>
    <row r="30" spans="1:3" s="478" customFormat="1" ht="12" customHeight="1">
      <c r="A30" s="472" t="s">
        <v>271</v>
      </c>
      <c r="B30" s="474" t="s">
        <v>410</v>
      </c>
      <c r="C30" s="325"/>
    </row>
    <row r="31" spans="1:3" s="478" customFormat="1" ht="12" customHeight="1" thickBot="1">
      <c r="A31" s="471" t="s">
        <v>272</v>
      </c>
      <c r="B31" s="144" t="s">
        <v>528</v>
      </c>
      <c r="C31" s="85"/>
    </row>
    <row r="32" spans="1:3" s="478" customFormat="1" ht="12" customHeight="1" thickBot="1">
      <c r="A32" s="210" t="s">
        <v>23</v>
      </c>
      <c r="B32" s="126" t="s">
        <v>411</v>
      </c>
      <c r="C32" s="327">
        <f>+C33+C34+C35</f>
        <v>0</v>
      </c>
    </row>
    <row r="33" spans="1:3" s="478" customFormat="1" ht="12" customHeight="1">
      <c r="A33" s="472" t="s">
        <v>92</v>
      </c>
      <c r="B33" s="473" t="s">
        <v>292</v>
      </c>
      <c r="C33" s="78"/>
    </row>
    <row r="34" spans="1:3" s="478" customFormat="1" ht="12" customHeight="1">
      <c r="A34" s="472" t="s">
        <v>93</v>
      </c>
      <c r="B34" s="474" t="s">
        <v>293</v>
      </c>
      <c r="C34" s="328"/>
    </row>
    <row r="35" spans="1:3" s="478" customFormat="1" ht="12" customHeight="1" thickBot="1">
      <c r="A35" s="471" t="s">
        <v>94</v>
      </c>
      <c r="B35" s="144" t="s">
        <v>294</v>
      </c>
      <c r="C35" s="85"/>
    </row>
    <row r="36" spans="1:3" s="384" customFormat="1" ht="12" customHeight="1" thickBot="1">
      <c r="A36" s="210" t="s">
        <v>24</v>
      </c>
      <c r="B36" s="126" t="s">
        <v>380</v>
      </c>
      <c r="C36" s="354"/>
    </row>
    <row r="37" spans="1:3" s="384" customFormat="1" ht="12" customHeight="1" thickBot="1">
      <c r="A37" s="210" t="s">
        <v>25</v>
      </c>
      <c r="B37" s="126" t="s">
        <v>412</v>
      </c>
      <c r="C37" s="375"/>
    </row>
    <row r="38" spans="1:3" s="384" customFormat="1" ht="12" customHeight="1" thickBot="1">
      <c r="A38" s="202" t="s">
        <v>26</v>
      </c>
      <c r="B38" s="126" t="s">
        <v>413</v>
      </c>
      <c r="C38" s="376">
        <f>+C9+C21+C26+C27+C32+C36+C37</f>
        <v>0</v>
      </c>
    </row>
    <row r="39" spans="1:3" s="384" customFormat="1" ht="12" customHeight="1" thickBot="1">
      <c r="A39" s="246" t="s">
        <v>27</v>
      </c>
      <c r="B39" s="126" t="s">
        <v>414</v>
      </c>
      <c r="C39" s="376">
        <f>+C40+C41+C42</f>
        <v>0</v>
      </c>
    </row>
    <row r="40" spans="1:3" s="384" customFormat="1" ht="12" customHeight="1">
      <c r="A40" s="472" t="s">
        <v>415</v>
      </c>
      <c r="B40" s="473" t="s">
        <v>237</v>
      </c>
      <c r="C40" s="78"/>
    </row>
    <row r="41" spans="1:3" s="384" customFormat="1" ht="12" customHeight="1">
      <c r="A41" s="472" t="s">
        <v>416</v>
      </c>
      <c r="B41" s="474" t="s">
        <v>2</v>
      </c>
      <c r="C41" s="328"/>
    </row>
    <row r="42" spans="1:3" s="478" customFormat="1" ht="12" customHeight="1" thickBot="1">
      <c r="A42" s="471" t="s">
        <v>417</v>
      </c>
      <c r="B42" s="144" t="s">
        <v>418</v>
      </c>
      <c r="C42" s="85"/>
    </row>
    <row r="43" spans="1:3" s="478" customFormat="1" ht="15" customHeight="1" thickBot="1">
      <c r="A43" s="246" t="s">
        <v>28</v>
      </c>
      <c r="B43" s="247" t="s">
        <v>419</v>
      </c>
      <c r="C43" s="379">
        <f>+C38+C39</f>
        <v>0</v>
      </c>
    </row>
    <row r="44" spans="1:3" s="478" customFormat="1" ht="15" customHeight="1">
      <c r="A44" s="248"/>
      <c r="B44" s="249"/>
      <c r="C44" s="377"/>
    </row>
    <row r="45" spans="1:3" ht="13.5" thickBot="1">
      <c r="A45" s="250"/>
      <c r="B45" s="251"/>
      <c r="C45" s="378"/>
    </row>
    <row r="46" spans="1:3" s="477" customFormat="1" ht="16.5" customHeight="1" thickBot="1">
      <c r="A46" s="252"/>
      <c r="B46" s="253" t="s">
        <v>58</v>
      </c>
      <c r="C46" s="379"/>
    </row>
    <row r="47" spans="1:3" s="479" customFormat="1" ht="12" customHeight="1" thickBot="1">
      <c r="A47" s="210" t="s">
        <v>19</v>
      </c>
      <c r="B47" s="126" t="s">
        <v>420</v>
      </c>
      <c r="C47" s="327">
        <f>SUM(C48:C52)</f>
        <v>0</v>
      </c>
    </row>
    <row r="48" spans="1:3" ht="12" customHeight="1">
      <c r="A48" s="471" t="s">
        <v>99</v>
      </c>
      <c r="B48" s="9" t="s">
        <v>50</v>
      </c>
      <c r="C48" s="78"/>
    </row>
    <row r="49" spans="1:3" ht="12" customHeight="1">
      <c r="A49" s="471" t="s">
        <v>100</v>
      </c>
      <c r="B49" s="8" t="s">
        <v>183</v>
      </c>
      <c r="C49" s="81"/>
    </row>
    <row r="50" spans="1:3" ht="12" customHeight="1">
      <c r="A50" s="471" t="s">
        <v>101</v>
      </c>
      <c r="B50" s="8" t="s">
        <v>140</v>
      </c>
      <c r="C50" s="81"/>
    </row>
    <row r="51" spans="1:3" ht="12" customHeight="1">
      <c r="A51" s="471" t="s">
        <v>102</v>
      </c>
      <c r="B51" s="8" t="s">
        <v>184</v>
      </c>
      <c r="C51" s="81"/>
    </row>
    <row r="52" spans="1:3" ht="12" customHeight="1" thickBot="1">
      <c r="A52" s="471" t="s">
        <v>148</v>
      </c>
      <c r="B52" s="8" t="s">
        <v>185</v>
      </c>
      <c r="C52" s="81"/>
    </row>
    <row r="53" spans="1:3" ht="12" customHeight="1" thickBot="1">
      <c r="A53" s="210" t="s">
        <v>20</v>
      </c>
      <c r="B53" s="126" t="s">
        <v>421</v>
      </c>
      <c r="C53" s="327">
        <f>SUM(C54:C56)</f>
        <v>0</v>
      </c>
    </row>
    <row r="54" spans="1:3" s="479" customFormat="1" ht="12" customHeight="1">
      <c r="A54" s="471" t="s">
        <v>105</v>
      </c>
      <c r="B54" s="9" t="s">
        <v>230</v>
      </c>
      <c r="C54" s="78"/>
    </row>
    <row r="55" spans="1:3" ht="12" customHeight="1">
      <c r="A55" s="471" t="s">
        <v>106</v>
      </c>
      <c r="B55" s="8" t="s">
        <v>187</v>
      </c>
      <c r="C55" s="81"/>
    </row>
    <row r="56" spans="1:3" ht="12" customHeight="1">
      <c r="A56" s="471" t="s">
        <v>107</v>
      </c>
      <c r="B56" s="8" t="s">
        <v>59</v>
      </c>
      <c r="C56" s="81"/>
    </row>
    <row r="57" spans="1:3" ht="12" customHeight="1" thickBot="1">
      <c r="A57" s="471" t="s">
        <v>108</v>
      </c>
      <c r="B57" s="8" t="s">
        <v>529</v>
      </c>
      <c r="C57" s="81"/>
    </row>
    <row r="58" spans="1:3" ht="15" customHeight="1" thickBot="1">
      <c r="A58" s="210" t="s">
        <v>21</v>
      </c>
      <c r="B58" s="126" t="s">
        <v>13</v>
      </c>
      <c r="C58" s="354"/>
    </row>
    <row r="59" spans="1:3" ht="13.5" thickBot="1">
      <c r="A59" s="210" t="s">
        <v>22</v>
      </c>
      <c r="B59" s="254" t="s">
        <v>535</v>
      </c>
      <c r="C59" s="380">
        <f>+C47+C53+C58</f>
        <v>0</v>
      </c>
    </row>
    <row r="60" ht="15" customHeight="1" thickBot="1">
      <c r="C60" s="381"/>
    </row>
    <row r="61" spans="1:3" ht="14.25" customHeight="1" thickBot="1">
      <c r="A61" s="257" t="s">
        <v>524</v>
      </c>
      <c r="B61" s="258"/>
      <c r="C61" s="124"/>
    </row>
    <row r="62" spans="1:3" ht="13.5" thickBot="1">
      <c r="A62" s="257" t="s">
        <v>206</v>
      </c>
      <c r="B62" s="258"/>
      <c r="C62" s="124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differentFirst="1" alignWithMargins="0">
    <firstHeader>&amp;L&amp;G</first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+CONCATENATE("9.2.2. melléklet a 3/2017. (II.2.) önkormányzati rendelethez")</f>
        <v>9.2.2.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'9.2. sz. mell'!B3</f>
        <v>Alsózsolcai Polgármesteri Hivatal</v>
      </c>
      <c r="C3" s="382" t="s">
        <v>60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'9.2.1.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526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527</v>
      </c>
      <c r="C27" s="327">
        <f>+C28+C29+C30</f>
        <v>0</v>
      </c>
    </row>
    <row r="28" spans="1:3" s="478" customFormat="1" ht="12" customHeight="1">
      <c r="A28" s="472" t="s">
        <v>269</v>
      </c>
      <c r="B28" s="473" t="s">
        <v>264</v>
      </c>
      <c r="C28" s="78"/>
    </row>
    <row r="29" spans="1:3" s="478" customFormat="1" ht="12" customHeight="1">
      <c r="A29" s="472" t="s">
        <v>270</v>
      </c>
      <c r="B29" s="473" t="s">
        <v>407</v>
      </c>
      <c r="C29" s="325"/>
    </row>
    <row r="30" spans="1:3" s="478" customFormat="1" ht="12" customHeight="1">
      <c r="A30" s="472" t="s">
        <v>271</v>
      </c>
      <c r="B30" s="474" t="s">
        <v>410</v>
      </c>
      <c r="C30" s="325"/>
    </row>
    <row r="31" spans="1:3" s="478" customFormat="1" ht="12" customHeight="1" thickBot="1">
      <c r="A31" s="471" t="s">
        <v>272</v>
      </c>
      <c r="B31" s="144" t="s">
        <v>528</v>
      </c>
      <c r="C31" s="85"/>
    </row>
    <row r="32" spans="1:3" s="478" customFormat="1" ht="12" customHeight="1" thickBot="1">
      <c r="A32" s="210" t="s">
        <v>23</v>
      </c>
      <c r="B32" s="126" t="s">
        <v>411</v>
      </c>
      <c r="C32" s="327">
        <f>+C33+C34+C35</f>
        <v>0</v>
      </c>
    </row>
    <row r="33" spans="1:3" s="478" customFormat="1" ht="12" customHeight="1">
      <c r="A33" s="472" t="s">
        <v>92</v>
      </c>
      <c r="B33" s="473" t="s">
        <v>292</v>
      </c>
      <c r="C33" s="78"/>
    </row>
    <row r="34" spans="1:3" s="478" customFormat="1" ht="12" customHeight="1">
      <c r="A34" s="472" t="s">
        <v>93</v>
      </c>
      <c r="B34" s="474" t="s">
        <v>293</v>
      </c>
      <c r="C34" s="328"/>
    </row>
    <row r="35" spans="1:3" s="478" customFormat="1" ht="12" customHeight="1" thickBot="1">
      <c r="A35" s="471" t="s">
        <v>94</v>
      </c>
      <c r="B35" s="144" t="s">
        <v>294</v>
      </c>
      <c r="C35" s="85"/>
    </row>
    <row r="36" spans="1:3" s="384" customFormat="1" ht="12" customHeight="1" thickBot="1">
      <c r="A36" s="210" t="s">
        <v>24</v>
      </c>
      <c r="B36" s="126" t="s">
        <v>380</v>
      </c>
      <c r="C36" s="354"/>
    </row>
    <row r="37" spans="1:3" s="384" customFormat="1" ht="12" customHeight="1" thickBot="1">
      <c r="A37" s="210" t="s">
        <v>25</v>
      </c>
      <c r="B37" s="126" t="s">
        <v>412</v>
      </c>
      <c r="C37" s="375"/>
    </row>
    <row r="38" spans="1:3" s="384" customFormat="1" ht="12" customHeight="1" thickBot="1">
      <c r="A38" s="202" t="s">
        <v>26</v>
      </c>
      <c r="B38" s="126" t="s">
        <v>413</v>
      </c>
      <c r="C38" s="376">
        <f>+C9+C21+C26+C27+C32+C36+C37</f>
        <v>0</v>
      </c>
    </row>
    <row r="39" spans="1:3" s="384" customFormat="1" ht="12" customHeight="1" thickBot="1">
      <c r="A39" s="246" t="s">
        <v>27</v>
      </c>
      <c r="B39" s="126" t="s">
        <v>414</v>
      </c>
      <c r="C39" s="376">
        <f>+C40+C41+C42</f>
        <v>0</v>
      </c>
    </row>
    <row r="40" spans="1:3" s="384" customFormat="1" ht="12" customHeight="1">
      <c r="A40" s="472" t="s">
        <v>415</v>
      </c>
      <c r="B40" s="473" t="s">
        <v>237</v>
      </c>
      <c r="C40" s="78"/>
    </row>
    <row r="41" spans="1:3" s="384" customFormat="1" ht="12" customHeight="1">
      <c r="A41" s="472" t="s">
        <v>416</v>
      </c>
      <c r="B41" s="474" t="s">
        <v>2</v>
      </c>
      <c r="C41" s="328"/>
    </row>
    <row r="42" spans="1:3" s="478" customFormat="1" ht="12" customHeight="1" thickBot="1">
      <c r="A42" s="471" t="s">
        <v>417</v>
      </c>
      <c r="B42" s="144" t="s">
        <v>418</v>
      </c>
      <c r="C42" s="85"/>
    </row>
    <row r="43" spans="1:3" s="478" customFormat="1" ht="15" customHeight="1" thickBot="1">
      <c r="A43" s="246" t="s">
        <v>28</v>
      </c>
      <c r="B43" s="247" t="s">
        <v>419</v>
      </c>
      <c r="C43" s="379">
        <f>+C38+C39</f>
        <v>0</v>
      </c>
    </row>
    <row r="44" spans="1:3" s="478" customFormat="1" ht="15" customHeight="1">
      <c r="A44" s="248"/>
      <c r="B44" s="249"/>
      <c r="C44" s="377"/>
    </row>
    <row r="45" spans="1:3" ht="13.5" thickBot="1">
      <c r="A45" s="250"/>
      <c r="B45" s="251"/>
      <c r="C45" s="378"/>
    </row>
    <row r="46" spans="1:3" s="477" customFormat="1" ht="16.5" customHeight="1" thickBot="1">
      <c r="A46" s="252"/>
      <c r="B46" s="253" t="s">
        <v>58</v>
      </c>
      <c r="C46" s="379"/>
    </row>
    <row r="47" spans="1:3" s="479" customFormat="1" ht="12" customHeight="1" thickBot="1">
      <c r="A47" s="210" t="s">
        <v>19</v>
      </c>
      <c r="B47" s="126" t="s">
        <v>420</v>
      </c>
      <c r="C47" s="327">
        <f>SUM(C48:C52)</f>
        <v>0</v>
      </c>
    </row>
    <row r="48" spans="1:3" ht="12" customHeight="1">
      <c r="A48" s="471" t="s">
        <v>99</v>
      </c>
      <c r="B48" s="9" t="s">
        <v>50</v>
      </c>
      <c r="C48" s="78"/>
    </row>
    <row r="49" spans="1:3" ht="12" customHeight="1">
      <c r="A49" s="471" t="s">
        <v>100</v>
      </c>
      <c r="B49" s="8" t="s">
        <v>183</v>
      </c>
      <c r="C49" s="81"/>
    </row>
    <row r="50" spans="1:3" ht="12" customHeight="1">
      <c r="A50" s="471" t="s">
        <v>101</v>
      </c>
      <c r="B50" s="8" t="s">
        <v>140</v>
      </c>
      <c r="C50" s="81"/>
    </row>
    <row r="51" spans="1:3" ht="12" customHeight="1">
      <c r="A51" s="471" t="s">
        <v>102</v>
      </c>
      <c r="B51" s="8" t="s">
        <v>184</v>
      </c>
      <c r="C51" s="81"/>
    </row>
    <row r="52" spans="1:3" ht="12" customHeight="1" thickBot="1">
      <c r="A52" s="471" t="s">
        <v>148</v>
      </c>
      <c r="B52" s="8" t="s">
        <v>185</v>
      </c>
      <c r="C52" s="81"/>
    </row>
    <row r="53" spans="1:3" ht="12" customHeight="1" thickBot="1">
      <c r="A53" s="210" t="s">
        <v>20</v>
      </c>
      <c r="B53" s="126" t="s">
        <v>421</v>
      </c>
      <c r="C53" s="327">
        <f>SUM(C54:C56)</f>
        <v>0</v>
      </c>
    </row>
    <row r="54" spans="1:3" s="479" customFormat="1" ht="12" customHeight="1">
      <c r="A54" s="471" t="s">
        <v>105</v>
      </c>
      <c r="B54" s="9" t="s">
        <v>230</v>
      </c>
      <c r="C54" s="78"/>
    </row>
    <row r="55" spans="1:3" ht="12" customHeight="1">
      <c r="A55" s="471" t="s">
        <v>106</v>
      </c>
      <c r="B55" s="8" t="s">
        <v>187</v>
      </c>
      <c r="C55" s="81"/>
    </row>
    <row r="56" spans="1:3" ht="12" customHeight="1">
      <c r="A56" s="471" t="s">
        <v>107</v>
      </c>
      <c r="B56" s="8" t="s">
        <v>59</v>
      </c>
      <c r="C56" s="81"/>
    </row>
    <row r="57" spans="1:3" ht="12" customHeight="1" thickBot="1">
      <c r="A57" s="471" t="s">
        <v>108</v>
      </c>
      <c r="B57" s="8" t="s">
        <v>529</v>
      </c>
      <c r="C57" s="81"/>
    </row>
    <row r="58" spans="1:3" ht="15" customHeight="1" thickBot="1">
      <c r="A58" s="210" t="s">
        <v>21</v>
      </c>
      <c r="B58" s="126" t="s">
        <v>13</v>
      </c>
      <c r="C58" s="354"/>
    </row>
    <row r="59" spans="1:3" ht="13.5" thickBot="1">
      <c r="A59" s="210" t="s">
        <v>22</v>
      </c>
      <c r="B59" s="254" t="s">
        <v>535</v>
      </c>
      <c r="C59" s="380">
        <f>+C47+C53+C58</f>
        <v>0</v>
      </c>
    </row>
    <row r="60" ht="15" customHeight="1" thickBot="1">
      <c r="C60" s="381"/>
    </row>
    <row r="61" spans="1:3" ht="14.25" customHeight="1" thickBot="1">
      <c r="A61" s="257" t="s">
        <v>524</v>
      </c>
      <c r="B61" s="258"/>
      <c r="C61" s="124"/>
    </row>
    <row r="62" spans="1:3" ht="13.5" thickBot="1">
      <c r="A62" s="257" t="s">
        <v>206</v>
      </c>
      <c r="B62" s="258"/>
      <c r="C62" s="124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+CONCATENATE("9.2.3. melléklet a 3/2017. (II.2.) önkormányzati rendelethez")</f>
        <v>9.2.3.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'9.2. sz. mell'!B3</f>
        <v>Alsózsolcai Polgármesteri Hivatal</v>
      </c>
      <c r="C3" s="382" t="s">
        <v>60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'9.2.2.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2570000</v>
      </c>
    </row>
    <row r="10" spans="1:3" s="384" customFormat="1" ht="12" customHeight="1">
      <c r="A10" s="470" t="s">
        <v>99</v>
      </c>
      <c r="B10" s="10" t="s">
        <v>278</v>
      </c>
      <c r="C10" s="373">
        <f>'9.2. sz. mell'!C10</f>
        <v>0</v>
      </c>
    </row>
    <row r="11" spans="1:3" s="384" customFormat="1" ht="12" customHeight="1">
      <c r="A11" s="471" t="s">
        <v>100</v>
      </c>
      <c r="B11" s="8" t="s">
        <v>279</v>
      </c>
      <c r="C11" s="325">
        <f>'9.2. sz. mell'!C11</f>
        <v>120000</v>
      </c>
    </row>
    <row r="12" spans="1:3" s="384" customFormat="1" ht="12" customHeight="1">
      <c r="A12" s="471" t="s">
        <v>101</v>
      </c>
      <c r="B12" s="8" t="s">
        <v>280</v>
      </c>
      <c r="C12" s="325">
        <f>'9.2. sz. mell'!C12</f>
        <v>2000000</v>
      </c>
    </row>
    <row r="13" spans="1:3" s="384" customFormat="1" ht="12" customHeight="1">
      <c r="A13" s="471" t="s">
        <v>102</v>
      </c>
      <c r="B13" s="8" t="s">
        <v>281</v>
      </c>
      <c r="C13" s="325">
        <f>'9.2. sz. mell'!C13</f>
        <v>0</v>
      </c>
    </row>
    <row r="14" spans="1:3" s="384" customFormat="1" ht="12" customHeight="1">
      <c r="A14" s="471" t="s">
        <v>148</v>
      </c>
      <c r="B14" s="8" t="s">
        <v>282</v>
      </c>
      <c r="C14" s="325">
        <f>'9.2. sz. mell'!C14</f>
        <v>0</v>
      </c>
    </row>
    <row r="15" spans="1:3" s="384" customFormat="1" ht="12" customHeight="1">
      <c r="A15" s="471" t="s">
        <v>103</v>
      </c>
      <c r="B15" s="8" t="s">
        <v>404</v>
      </c>
      <c r="C15" s="325">
        <f>'9.2. sz. mell'!C15</f>
        <v>0</v>
      </c>
    </row>
    <row r="16" spans="1:3" s="384" customFormat="1" ht="12" customHeight="1">
      <c r="A16" s="471" t="s">
        <v>104</v>
      </c>
      <c r="B16" s="7" t="s">
        <v>405</v>
      </c>
      <c r="C16" s="325">
        <f>'9.2. sz. mell'!C16</f>
        <v>0</v>
      </c>
    </row>
    <row r="17" spans="1:3" s="384" customFormat="1" ht="12" customHeight="1">
      <c r="A17" s="471" t="s">
        <v>114</v>
      </c>
      <c r="B17" s="8" t="s">
        <v>285</v>
      </c>
      <c r="C17" s="325">
        <f>'9.2. sz. mell'!C17</f>
        <v>0</v>
      </c>
    </row>
    <row r="18" spans="1:3" s="478" customFormat="1" ht="12" customHeight="1">
      <c r="A18" s="471" t="s">
        <v>115</v>
      </c>
      <c r="B18" s="8" t="s">
        <v>286</v>
      </c>
      <c r="C18" s="325">
        <f>'9.2. sz. mell'!C18</f>
        <v>0</v>
      </c>
    </row>
    <row r="19" spans="1:3" s="478" customFormat="1" ht="12" customHeight="1">
      <c r="A19" s="471" t="s">
        <v>116</v>
      </c>
      <c r="B19" s="8" t="s">
        <v>441</v>
      </c>
      <c r="C19" s="325">
        <f>'9.2. sz. mell'!C19</f>
        <v>0</v>
      </c>
    </row>
    <row r="20" spans="1:3" s="478" customFormat="1" ht="12" customHeight="1" thickBot="1">
      <c r="A20" s="471" t="s">
        <v>117</v>
      </c>
      <c r="B20" s="7" t="s">
        <v>287</v>
      </c>
      <c r="C20" s="577">
        <f>'9.2. sz. mell'!C20</f>
        <v>450000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>
        <f>'9.2. sz. mell'!C22</f>
        <v>0</v>
      </c>
    </row>
    <row r="23" spans="1:3" s="478" customFormat="1" ht="12" customHeight="1">
      <c r="A23" s="471" t="s">
        <v>106</v>
      </c>
      <c r="B23" s="8" t="s">
        <v>407</v>
      </c>
      <c r="C23" s="325">
        <f>'9.2. sz. mell'!C23</f>
        <v>0</v>
      </c>
    </row>
    <row r="24" spans="1:3" s="478" customFormat="1" ht="12" customHeight="1">
      <c r="A24" s="471" t="s">
        <v>107</v>
      </c>
      <c r="B24" s="8" t="s">
        <v>408</v>
      </c>
      <c r="C24" s="325">
        <f>'9.2. sz. mell'!C24</f>
        <v>0</v>
      </c>
    </row>
    <row r="25" spans="1:3" s="478" customFormat="1" ht="12" customHeight="1" thickBot="1">
      <c r="A25" s="471" t="s">
        <v>108</v>
      </c>
      <c r="B25" s="8" t="s">
        <v>526</v>
      </c>
      <c r="C25" s="326">
        <f>'9.2. sz. mell'!C25</f>
        <v>0</v>
      </c>
    </row>
    <row r="26" spans="1:3" s="478" customFormat="1" ht="12" customHeight="1" thickBot="1">
      <c r="A26" s="210" t="s">
        <v>21</v>
      </c>
      <c r="B26" s="126" t="s">
        <v>174</v>
      </c>
      <c r="C26" s="578">
        <f>'9.2. sz. mell'!C26</f>
        <v>0</v>
      </c>
    </row>
    <row r="27" spans="1:3" s="478" customFormat="1" ht="12" customHeight="1" thickBot="1">
      <c r="A27" s="210" t="s">
        <v>22</v>
      </c>
      <c r="B27" s="126" t="s">
        <v>527</v>
      </c>
      <c r="C27" s="327">
        <f>+C28+C29+C30</f>
        <v>0</v>
      </c>
    </row>
    <row r="28" spans="1:3" s="478" customFormat="1" ht="12" customHeight="1">
      <c r="A28" s="472" t="s">
        <v>269</v>
      </c>
      <c r="B28" s="473" t="s">
        <v>264</v>
      </c>
      <c r="C28" s="325">
        <f>'9.2. sz. mell'!C28</f>
        <v>0</v>
      </c>
    </row>
    <row r="29" spans="1:3" s="478" customFormat="1" ht="12" customHeight="1">
      <c r="A29" s="472" t="s">
        <v>270</v>
      </c>
      <c r="B29" s="473" t="s">
        <v>407</v>
      </c>
      <c r="C29" s="325">
        <f>'9.2. sz. mell'!C29</f>
        <v>0</v>
      </c>
    </row>
    <row r="30" spans="1:3" s="478" customFormat="1" ht="12" customHeight="1">
      <c r="A30" s="472" t="s">
        <v>271</v>
      </c>
      <c r="B30" s="474" t="s">
        <v>410</v>
      </c>
      <c r="C30" s="325">
        <f>'9.2. sz. mell'!C30</f>
        <v>0</v>
      </c>
    </row>
    <row r="31" spans="1:3" s="478" customFormat="1" ht="12" customHeight="1" thickBot="1">
      <c r="A31" s="471" t="s">
        <v>272</v>
      </c>
      <c r="B31" s="144" t="s">
        <v>528</v>
      </c>
      <c r="C31" s="325">
        <f>'9.2. sz. mell'!C31</f>
        <v>0</v>
      </c>
    </row>
    <row r="32" spans="1:3" s="478" customFormat="1" ht="12" customHeight="1" thickBot="1">
      <c r="A32" s="210" t="s">
        <v>23</v>
      </c>
      <c r="B32" s="126" t="s">
        <v>411</v>
      </c>
      <c r="C32" s="327">
        <f>+C33+C34+C35</f>
        <v>0</v>
      </c>
    </row>
    <row r="33" spans="1:3" s="478" customFormat="1" ht="12" customHeight="1">
      <c r="A33" s="472" t="s">
        <v>92</v>
      </c>
      <c r="B33" s="473" t="s">
        <v>292</v>
      </c>
      <c r="C33" s="325">
        <f>'9.2. sz. mell'!C33</f>
        <v>0</v>
      </c>
    </row>
    <row r="34" spans="1:3" s="478" customFormat="1" ht="12" customHeight="1">
      <c r="A34" s="472" t="s">
        <v>93</v>
      </c>
      <c r="B34" s="474" t="s">
        <v>293</v>
      </c>
      <c r="C34" s="325">
        <f>'9.2. sz. mell'!C34</f>
        <v>0</v>
      </c>
    </row>
    <row r="35" spans="1:3" s="478" customFormat="1" ht="12" customHeight="1" thickBot="1">
      <c r="A35" s="471" t="s">
        <v>94</v>
      </c>
      <c r="B35" s="144" t="s">
        <v>294</v>
      </c>
      <c r="C35" s="326">
        <f>'9.2. sz. mell'!C35</f>
        <v>0</v>
      </c>
    </row>
    <row r="36" spans="1:3" s="384" customFormat="1" ht="12" customHeight="1" thickBot="1">
      <c r="A36" s="210" t="s">
        <v>24</v>
      </c>
      <c r="B36" s="126" t="s">
        <v>380</v>
      </c>
      <c r="C36" s="578">
        <f>'9.2. sz. mell'!C36</f>
        <v>0</v>
      </c>
    </row>
    <row r="37" spans="1:3" s="384" customFormat="1" ht="12" customHeight="1" thickBot="1">
      <c r="A37" s="210" t="s">
        <v>25</v>
      </c>
      <c r="B37" s="126" t="s">
        <v>412</v>
      </c>
      <c r="C37" s="578">
        <f>'9.2. sz. mell'!C37</f>
        <v>0</v>
      </c>
    </row>
    <row r="38" spans="1:3" s="384" customFormat="1" ht="12" customHeight="1" thickBot="1">
      <c r="A38" s="202" t="s">
        <v>26</v>
      </c>
      <c r="B38" s="126" t="s">
        <v>413</v>
      </c>
      <c r="C38" s="376">
        <f>+C9+C21+C26+C27+C32+C36+C37</f>
        <v>2570000</v>
      </c>
    </row>
    <row r="39" spans="1:3" s="384" customFormat="1" ht="12" customHeight="1" thickBot="1">
      <c r="A39" s="246" t="s">
        <v>27</v>
      </c>
      <c r="B39" s="126" t="s">
        <v>414</v>
      </c>
      <c r="C39" s="376">
        <f>+C40+C41+C42</f>
        <v>87316562</v>
      </c>
    </row>
    <row r="40" spans="1:3" s="384" customFormat="1" ht="12" customHeight="1">
      <c r="A40" s="472" t="s">
        <v>415</v>
      </c>
      <c r="B40" s="473" t="s">
        <v>237</v>
      </c>
      <c r="C40" s="325">
        <f>'9.2. sz. mell'!C40</f>
        <v>0</v>
      </c>
    </row>
    <row r="41" spans="1:3" s="384" customFormat="1" ht="12" customHeight="1">
      <c r="A41" s="472" t="s">
        <v>416</v>
      </c>
      <c r="B41" s="474" t="s">
        <v>2</v>
      </c>
      <c r="C41" s="325">
        <f>'9.2. sz. mell'!C41</f>
        <v>0</v>
      </c>
    </row>
    <row r="42" spans="1:3" s="478" customFormat="1" ht="12" customHeight="1" thickBot="1">
      <c r="A42" s="471" t="s">
        <v>417</v>
      </c>
      <c r="B42" s="144" t="s">
        <v>418</v>
      </c>
      <c r="C42" s="325">
        <f>'9.2. sz. mell'!C42</f>
        <v>87316562</v>
      </c>
    </row>
    <row r="43" spans="1:3" s="478" customFormat="1" ht="15" customHeight="1" thickBot="1">
      <c r="A43" s="246" t="s">
        <v>28</v>
      </c>
      <c r="B43" s="247" t="s">
        <v>419</v>
      </c>
      <c r="C43" s="379">
        <f>+C38+C39</f>
        <v>89886562</v>
      </c>
    </row>
    <row r="44" spans="1:3" s="478" customFormat="1" ht="15" customHeight="1">
      <c r="A44" s="248"/>
      <c r="B44" s="249"/>
      <c r="C44" s="377"/>
    </row>
    <row r="45" spans="1:3" ht="13.5" thickBot="1">
      <c r="A45" s="250"/>
      <c r="B45" s="251"/>
      <c r="C45" s="378"/>
    </row>
    <row r="46" spans="1:3" s="477" customFormat="1" ht="16.5" customHeight="1" thickBot="1">
      <c r="A46" s="252"/>
      <c r="B46" s="253" t="s">
        <v>58</v>
      </c>
      <c r="C46" s="379"/>
    </row>
    <row r="47" spans="1:3" s="479" customFormat="1" ht="12" customHeight="1" thickBot="1">
      <c r="A47" s="210" t="s">
        <v>19</v>
      </c>
      <c r="B47" s="126" t="s">
        <v>420</v>
      </c>
      <c r="C47" s="327">
        <f>SUM(C48:C52)</f>
        <v>89586562</v>
      </c>
    </row>
    <row r="48" spans="1:3" ht="12" customHeight="1">
      <c r="A48" s="471" t="s">
        <v>99</v>
      </c>
      <c r="B48" s="9" t="s">
        <v>50</v>
      </c>
      <c r="C48" s="325">
        <f>'9.2. sz. mell'!C48</f>
        <v>61460600</v>
      </c>
    </row>
    <row r="49" spans="1:3" ht="12" customHeight="1">
      <c r="A49" s="471" t="s">
        <v>100</v>
      </c>
      <c r="B49" s="8" t="s">
        <v>183</v>
      </c>
      <c r="C49" s="325">
        <f>'9.2. sz. mell'!C49</f>
        <v>13836962</v>
      </c>
    </row>
    <row r="50" spans="1:3" ht="12" customHeight="1">
      <c r="A50" s="471" t="s">
        <v>101</v>
      </c>
      <c r="B50" s="8" t="s">
        <v>140</v>
      </c>
      <c r="C50" s="325">
        <f>'9.2. sz. mell'!C50</f>
        <v>14289000</v>
      </c>
    </row>
    <row r="51" spans="1:3" ht="12" customHeight="1">
      <c r="A51" s="471" t="s">
        <v>102</v>
      </c>
      <c r="B51" s="8" t="s">
        <v>184</v>
      </c>
      <c r="C51" s="325">
        <f>'9.2. sz. mell'!C51</f>
        <v>0</v>
      </c>
    </row>
    <row r="52" spans="1:3" ht="12" customHeight="1" thickBot="1">
      <c r="A52" s="471" t="s">
        <v>148</v>
      </c>
      <c r="B52" s="8" t="s">
        <v>185</v>
      </c>
      <c r="C52" s="325">
        <f>'9.2. sz. mell'!C52</f>
        <v>0</v>
      </c>
    </row>
    <row r="53" spans="1:3" ht="12" customHeight="1" thickBot="1">
      <c r="A53" s="210" t="s">
        <v>20</v>
      </c>
      <c r="B53" s="126" t="s">
        <v>421</v>
      </c>
      <c r="C53" s="327">
        <f>SUM(C54:C56)</f>
        <v>300000</v>
      </c>
    </row>
    <row r="54" spans="1:3" s="479" customFormat="1" ht="12" customHeight="1">
      <c r="A54" s="471" t="s">
        <v>105</v>
      </c>
      <c r="B54" s="9" t="s">
        <v>230</v>
      </c>
      <c r="C54" s="325">
        <f>'9.2. sz. mell'!C54</f>
        <v>300000</v>
      </c>
    </row>
    <row r="55" spans="1:3" ht="12" customHeight="1">
      <c r="A55" s="471" t="s">
        <v>106</v>
      </c>
      <c r="B55" s="8" t="s">
        <v>187</v>
      </c>
      <c r="C55" s="325">
        <f>'9.2. sz. mell'!C55</f>
        <v>0</v>
      </c>
    </row>
    <row r="56" spans="1:3" ht="12" customHeight="1">
      <c r="A56" s="471" t="s">
        <v>107</v>
      </c>
      <c r="B56" s="8" t="s">
        <v>59</v>
      </c>
      <c r="C56" s="325">
        <f>'9.2. sz. mell'!C56</f>
        <v>0</v>
      </c>
    </row>
    <row r="57" spans="1:3" ht="12" customHeight="1" thickBot="1">
      <c r="A57" s="471" t="s">
        <v>108</v>
      </c>
      <c r="B57" s="8" t="s">
        <v>529</v>
      </c>
      <c r="C57" s="326">
        <f>'9.2. sz. mell'!C57</f>
        <v>0</v>
      </c>
    </row>
    <row r="58" spans="1:3" ht="15" customHeight="1" thickBot="1">
      <c r="A58" s="210" t="s">
        <v>21</v>
      </c>
      <c r="B58" s="126" t="s">
        <v>13</v>
      </c>
      <c r="C58" s="578">
        <f>'9.2. sz. mell'!C58</f>
        <v>0</v>
      </c>
    </row>
    <row r="59" spans="1:3" ht="13.5" thickBot="1">
      <c r="A59" s="210" t="s">
        <v>22</v>
      </c>
      <c r="B59" s="254" t="s">
        <v>535</v>
      </c>
      <c r="C59" s="380">
        <f>+C47+C53+C58</f>
        <v>89886562</v>
      </c>
    </row>
    <row r="60" ht="15" customHeight="1" thickBot="1">
      <c r="C60" s="381"/>
    </row>
    <row r="61" spans="1:3" ht="14.25" customHeight="1" thickBot="1">
      <c r="A61" s="257" t="s">
        <v>524</v>
      </c>
      <c r="B61" s="258"/>
      <c r="C61" s="578">
        <f>'9.2. sz. mell'!C61</f>
        <v>19</v>
      </c>
    </row>
    <row r="62" spans="1:3" ht="13.5" thickBot="1">
      <c r="A62" s="257" t="s">
        <v>206</v>
      </c>
      <c r="B62" s="258"/>
      <c r="C62" s="578">
        <f>'9.2. sz. mell'!C62</f>
        <v>0</v>
      </c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+CONCATENATE("9.3. melléklet a 3/2017. (II.2.) önkormányzati rendelethez")</f>
        <v>9.3.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">
        <v>578</v>
      </c>
      <c r="C3" s="382" t="s">
        <v>61</v>
      </c>
    </row>
    <row r="4" spans="1:3" s="475" customFormat="1" ht="24.75" thickBot="1">
      <c r="A4" s="469" t="s">
        <v>203</v>
      </c>
      <c r="B4" s="369" t="s">
        <v>403</v>
      </c>
      <c r="C4" s="383"/>
    </row>
    <row r="5" spans="1:3" s="476" customFormat="1" ht="15.75" customHeight="1" thickBot="1">
      <c r="A5" s="238"/>
      <c r="B5" s="238"/>
      <c r="C5" s="239" t="str">
        <f>'9.2.3.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34617000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>
        <v>8297000</v>
      </c>
    </row>
    <row r="12" spans="1:3" s="384" customFormat="1" ht="12" customHeight="1">
      <c r="A12" s="471" t="s">
        <v>101</v>
      </c>
      <c r="B12" s="8" t="s">
        <v>280</v>
      </c>
      <c r="C12" s="325">
        <v>8217000</v>
      </c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>
        <v>10760000</v>
      </c>
    </row>
    <row r="15" spans="1:3" s="384" customFormat="1" ht="12" customHeight="1">
      <c r="A15" s="471" t="s">
        <v>103</v>
      </c>
      <c r="B15" s="8" t="s">
        <v>404</v>
      </c>
      <c r="C15" s="325">
        <v>7343000</v>
      </c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34617000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185804896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>
        <v>185804896</v>
      </c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220421896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215441896</v>
      </c>
    </row>
    <row r="47" spans="1:3" ht="12" customHeight="1">
      <c r="A47" s="471" t="s">
        <v>99</v>
      </c>
      <c r="B47" s="9" t="s">
        <v>50</v>
      </c>
      <c r="C47" s="78">
        <v>63915800</v>
      </c>
    </row>
    <row r="48" spans="1:3" ht="12" customHeight="1">
      <c r="A48" s="471" t="s">
        <v>100</v>
      </c>
      <c r="B48" s="8" t="s">
        <v>183</v>
      </c>
      <c r="C48" s="81">
        <v>14425096</v>
      </c>
    </row>
    <row r="49" spans="1:3" ht="12" customHeight="1">
      <c r="A49" s="471" t="s">
        <v>101</v>
      </c>
      <c r="B49" s="8" t="s">
        <v>140</v>
      </c>
      <c r="C49" s="81">
        <v>137101000</v>
      </c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4980000</v>
      </c>
    </row>
    <row r="53" spans="1:3" s="479" customFormat="1" ht="12" customHeight="1">
      <c r="A53" s="471" t="s">
        <v>105</v>
      </c>
      <c r="B53" s="9" t="s">
        <v>230</v>
      </c>
      <c r="C53" s="78">
        <v>4980000</v>
      </c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220421896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>
        <v>32</v>
      </c>
    </row>
    <row r="61" spans="1:3" ht="13.5" thickBot="1">
      <c r="A61" s="257" t="s">
        <v>206</v>
      </c>
      <c r="B61" s="258"/>
      <c r="C61" s="12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+CONCATENATE("9.3.1. melléklet a 3/2017. (II.2.) önkormányzati rendelethez")</f>
        <v>9.3.1.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'9.3. sz. mell'!B3</f>
        <v>Alsózsolcai Városüzemeltetés</v>
      </c>
      <c r="C3" s="382" t="s">
        <v>61</v>
      </c>
    </row>
    <row r="4" spans="1:3" s="475" customFormat="1" ht="24.75" thickBot="1">
      <c r="A4" s="469" t="s">
        <v>203</v>
      </c>
      <c r="B4" s="369" t="s">
        <v>422</v>
      </c>
      <c r="C4" s="383" t="s">
        <v>55</v>
      </c>
    </row>
    <row r="5" spans="1:3" s="476" customFormat="1" ht="15.75" customHeight="1" thickBot="1">
      <c r="A5" s="238"/>
      <c r="B5" s="238"/>
      <c r="C5" s="239" t="str">
        <f>'9.3.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28877000</v>
      </c>
    </row>
    <row r="10" spans="1:3" s="384" customFormat="1" ht="12" customHeight="1">
      <c r="A10" s="470" t="s">
        <v>99</v>
      </c>
      <c r="B10" s="10" t="s">
        <v>278</v>
      </c>
      <c r="C10" s="373">
        <f>'9.3. sz. mell'!C10-'9.3.2. sz. mell'!C10</f>
        <v>0</v>
      </c>
    </row>
    <row r="11" spans="1:3" s="384" customFormat="1" ht="12" customHeight="1">
      <c r="A11" s="471" t="s">
        <v>100</v>
      </c>
      <c r="B11" s="8" t="s">
        <v>279</v>
      </c>
      <c r="C11" s="325">
        <f>'9.3. sz. mell'!C11-'9.3.2. sz. mell'!C11</f>
        <v>2557000</v>
      </c>
    </row>
    <row r="12" spans="1:3" s="384" customFormat="1" ht="12" customHeight="1">
      <c r="A12" s="471" t="s">
        <v>101</v>
      </c>
      <c r="B12" s="8" t="s">
        <v>280</v>
      </c>
      <c r="C12" s="325">
        <f>'9.3. sz. mell'!C12-'9.3.2. sz. mell'!C12</f>
        <v>8217000</v>
      </c>
    </row>
    <row r="13" spans="1:3" s="384" customFormat="1" ht="12" customHeight="1">
      <c r="A13" s="471" t="s">
        <v>102</v>
      </c>
      <c r="B13" s="8" t="s">
        <v>281</v>
      </c>
      <c r="C13" s="325">
        <f>'9.3. sz. mell'!C13-'9.3.2. sz. mell'!C13</f>
        <v>0</v>
      </c>
    </row>
    <row r="14" spans="1:3" s="384" customFormat="1" ht="12" customHeight="1">
      <c r="A14" s="471" t="s">
        <v>148</v>
      </c>
      <c r="B14" s="8" t="s">
        <v>282</v>
      </c>
      <c r="C14" s="325">
        <f>'9.3. sz. mell'!C14-'9.3.2. sz. mell'!C14</f>
        <v>10760000</v>
      </c>
    </row>
    <row r="15" spans="1:3" s="384" customFormat="1" ht="12" customHeight="1">
      <c r="A15" s="471" t="s">
        <v>103</v>
      </c>
      <c r="B15" s="8" t="s">
        <v>404</v>
      </c>
      <c r="C15" s="325">
        <f>'9.3. sz. mell'!C15-'9.3.2. sz. mell'!C15</f>
        <v>7343000</v>
      </c>
    </row>
    <row r="16" spans="1:3" s="384" customFormat="1" ht="12" customHeight="1">
      <c r="A16" s="471" t="s">
        <v>104</v>
      </c>
      <c r="B16" s="7" t="s">
        <v>405</v>
      </c>
      <c r="C16" s="325">
        <f>'9.3. sz. mell'!C16-'9.3.2. sz. mell'!C16</f>
        <v>0</v>
      </c>
    </row>
    <row r="17" spans="1:3" s="384" customFormat="1" ht="12" customHeight="1">
      <c r="A17" s="471" t="s">
        <v>114</v>
      </c>
      <c r="B17" s="8" t="s">
        <v>285</v>
      </c>
      <c r="C17" s="325">
        <f>'9.3. sz. mell'!C17-'9.3.2. sz. mell'!C17</f>
        <v>0</v>
      </c>
    </row>
    <row r="18" spans="1:3" s="478" customFormat="1" ht="12" customHeight="1">
      <c r="A18" s="471" t="s">
        <v>115</v>
      </c>
      <c r="B18" s="8" t="s">
        <v>286</v>
      </c>
      <c r="C18" s="325">
        <f>'9.3. sz. mell'!C18-'9.3.2. sz. mell'!C18</f>
        <v>0</v>
      </c>
    </row>
    <row r="19" spans="1:3" s="478" customFormat="1" ht="12" customHeight="1">
      <c r="A19" s="471" t="s">
        <v>116</v>
      </c>
      <c r="B19" s="8" t="s">
        <v>441</v>
      </c>
      <c r="C19" s="325">
        <f>'9.3. sz. mell'!C19-'9.3.2. sz. mell'!C19</f>
        <v>0</v>
      </c>
    </row>
    <row r="20" spans="1:3" s="478" customFormat="1" ht="12" customHeight="1" thickBot="1">
      <c r="A20" s="471" t="s">
        <v>117</v>
      </c>
      <c r="B20" s="7" t="s">
        <v>287</v>
      </c>
      <c r="C20" s="577">
        <f>'9.3. sz. mell'!C20-'9.3.2. sz. mell'!C20</f>
        <v>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>
        <f>'9.3. sz. mell'!C22-'9.3.2. sz. mell'!C22</f>
        <v>0</v>
      </c>
    </row>
    <row r="23" spans="1:3" s="478" customFormat="1" ht="12" customHeight="1">
      <c r="A23" s="471" t="s">
        <v>106</v>
      </c>
      <c r="B23" s="8" t="s">
        <v>407</v>
      </c>
      <c r="C23" s="325">
        <f>'9.3. sz. mell'!C23-'9.3.2. sz. mell'!C23</f>
        <v>0</v>
      </c>
    </row>
    <row r="24" spans="1:3" s="478" customFormat="1" ht="12" customHeight="1">
      <c r="A24" s="471" t="s">
        <v>107</v>
      </c>
      <c r="B24" s="8" t="s">
        <v>408</v>
      </c>
      <c r="C24" s="325">
        <f>'9.3. sz. mell'!C24-'9.3.2. sz. mell'!C24</f>
        <v>0</v>
      </c>
    </row>
    <row r="25" spans="1:3" s="478" customFormat="1" ht="12" customHeight="1" thickBot="1">
      <c r="A25" s="471" t="s">
        <v>108</v>
      </c>
      <c r="B25" s="8" t="s">
        <v>530</v>
      </c>
      <c r="C25" s="326">
        <f>'9.3. sz. mell'!C25-'9.3.2. sz. mell'!C25</f>
        <v>0</v>
      </c>
    </row>
    <row r="26" spans="1:3" s="478" customFormat="1" ht="12" customHeight="1" thickBot="1">
      <c r="A26" s="210" t="s">
        <v>21</v>
      </c>
      <c r="B26" s="126" t="s">
        <v>174</v>
      </c>
      <c r="C26" s="578">
        <f>'9.3. sz. mell'!C26-'9.3.2. sz. mell'!C26</f>
        <v>0</v>
      </c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325">
        <f>'9.3. sz. mell'!C28-'9.3.2. sz. mell'!C28</f>
        <v>0</v>
      </c>
    </row>
    <row r="29" spans="1:3" s="478" customFormat="1" ht="12" customHeight="1">
      <c r="A29" s="472" t="s">
        <v>270</v>
      </c>
      <c r="B29" s="474" t="s">
        <v>410</v>
      </c>
      <c r="C29" s="325">
        <f>'9.3. sz. mell'!C29-'9.3.2. sz. mell'!C29</f>
        <v>0</v>
      </c>
    </row>
    <row r="30" spans="1:3" s="478" customFormat="1" ht="12" customHeight="1" thickBot="1">
      <c r="A30" s="471" t="s">
        <v>271</v>
      </c>
      <c r="B30" s="144" t="s">
        <v>531</v>
      </c>
      <c r="C30" s="325">
        <f>'9.3. sz. mell'!C30-'9.3.2. sz. mell'!C30</f>
        <v>0</v>
      </c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325">
        <f>'9.3. sz. mell'!C32-'9.3.2. sz. mell'!C32</f>
        <v>0</v>
      </c>
    </row>
    <row r="33" spans="1:3" s="478" customFormat="1" ht="12" customHeight="1">
      <c r="A33" s="472" t="s">
        <v>93</v>
      </c>
      <c r="B33" s="474" t="s">
        <v>293</v>
      </c>
      <c r="C33" s="325">
        <f>'9.3. sz. mell'!C33-'9.3.2. sz. mell'!C33</f>
        <v>0</v>
      </c>
    </row>
    <row r="34" spans="1:3" s="478" customFormat="1" ht="12" customHeight="1" thickBot="1">
      <c r="A34" s="471" t="s">
        <v>94</v>
      </c>
      <c r="B34" s="144" t="s">
        <v>294</v>
      </c>
      <c r="C34" s="326">
        <f>'9.3. sz. mell'!C34-'9.3.2. sz. mell'!C34</f>
        <v>0</v>
      </c>
    </row>
    <row r="35" spans="1:3" s="384" customFormat="1" ht="12" customHeight="1" thickBot="1">
      <c r="A35" s="210" t="s">
        <v>24</v>
      </c>
      <c r="B35" s="126" t="s">
        <v>380</v>
      </c>
      <c r="C35" s="578">
        <f>'9.3. sz. mell'!C35-'9.3.2. sz. mell'!C35</f>
        <v>0</v>
      </c>
    </row>
    <row r="36" spans="1:3" s="384" customFormat="1" ht="12" customHeight="1" thickBot="1">
      <c r="A36" s="210" t="s">
        <v>25</v>
      </c>
      <c r="B36" s="126" t="s">
        <v>412</v>
      </c>
      <c r="C36" s="578">
        <f>'9.3. sz. mell'!C36-'9.3.2. sz. mell'!C36</f>
        <v>0</v>
      </c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28877000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185804896</v>
      </c>
    </row>
    <row r="39" spans="1:3" s="384" customFormat="1" ht="12" customHeight="1">
      <c r="A39" s="472" t="s">
        <v>415</v>
      </c>
      <c r="B39" s="473" t="s">
        <v>237</v>
      </c>
      <c r="C39" s="325">
        <f>'9.3. sz. mell'!C39-'9.3.2. sz. mell'!C39</f>
        <v>0</v>
      </c>
    </row>
    <row r="40" spans="1:3" s="384" customFormat="1" ht="12" customHeight="1">
      <c r="A40" s="472" t="s">
        <v>416</v>
      </c>
      <c r="B40" s="474" t="s">
        <v>2</v>
      </c>
      <c r="C40" s="325">
        <f>'9.3. sz. mell'!C40-'9.3.2. sz. mell'!C40</f>
        <v>0</v>
      </c>
    </row>
    <row r="41" spans="1:3" s="478" customFormat="1" ht="12" customHeight="1" thickBot="1">
      <c r="A41" s="471" t="s">
        <v>417</v>
      </c>
      <c r="B41" s="144" t="s">
        <v>418</v>
      </c>
      <c r="C41" s="325">
        <f>'9.3. sz. mell'!C41-'9.3.2. sz. mell'!C41</f>
        <v>185804896</v>
      </c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214681896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209701896</v>
      </c>
    </row>
    <row r="47" spans="1:3" ht="12" customHeight="1">
      <c r="A47" s="471" t="s">
        <v>99</v>
      </c>
      <c r="B47" s="9" t="s">
        <v>50</v>
      </c>
      <c r="C47" s="325">
        <f>'9.3. sz. mell'!C47-'9.3.2. sz. mell'!C47</f>
        <v>59547800</v>
      </c>
    </row>
    <row r="48" spans="1:3" ht="12" customHeight="1">
      <c r="A48" s="471" t="s">
        <v>100</v>
      </c>
      <c r="B48" s="8" t="s">
        <v>183</v>
      </c>
      <c r="C48" s="325">
        <f>'9.3. sz. mell'!C48-'9.3.2. sz. mell'!C48</f>
        <v>13438096</v>
      </c>
    </row>
    <row r="49" spans="1:3" ht="12" customHeight="1">
      <c r="A49" s="471" t="s">
        <v>101</v>
      </c>
      <c r="B49" s="8" t="s">
        <v>140</v>
      </c>
      <c r="C49" s="325">
        <f>'9.3. sz. mell'!C49-'9.3.2. sz. mell'!C49</f>
        <v>136716000</v>
      </c>
    </row>
    <row r="50" spans="1:3" ht="12" customHeight="1">
      <c r="A50" s="471" t="s">
        <v>102</v>
      </c>
      <c r="B50" s="8" t="s">
        <v>184</v>
      </c>
      <c r="C50" s="325">
        <f>'9.3. sz. mell'!C50-'9.3.2. sz. mell'!C50</f>
        <v>0</v>
      </c>
    </row>
    <row r="51" spans="1:3" ht="12" customHeight="1" thickBot="1">
      <c r="A51" s="471" t="s">
        <v>148</v>
      </c>
      <c r="B51" s="8" t="s">
        <v>185</v>
      </c>
      <c r="C51" s="325">
        <f>'9.3. sz. mell'!C51-'9.3.2. sz. mell'!C51</f>
        <v>0</v>
      </c>
    </row>
    <row r="52" spans="1:3" ht="12" customHeight="1" thickBot="1">
      <c r="A52" s="210" t="s">
        <v>20</v>
      </c>
      <c r="B52" s="126" t="s">
        <v>421</v>
      </c>
      <c r="C52" s="327">
        <f>SUM(C53:C55)</f>
        <v>4980000</v>
      </c>
    </row>
    <row r="53" spans="1:3" s="479" customFormat="1" ht="12" customHeight="1">
      <c r="A53" s="471" t="s">
        <v>105</v>
      </c>
      <c r="B53" s="9" t="s">
        <v>230</v>
      </c>
      <c r="C53" s="325">
        <f>'9.3. sz. mell'!C53-'9.3.2. sz. mell'!C53</f>
        <v>4980000</v>
      </c>
    </row>
    <row r="54" spans="1:3" ht="12" customHeight="1">
      <c r="A54" s="471" t="s">
        <v>106</v>
      </c>
      <c r="B54" s="8" t="s">
        <v>187</v>
      </c>
      <c r="C54" s="325">
        <f>'9.3. sz. mell'!C54-'9.3.2. sz. mell'!C54</f>
        <v>0</v>
      </c>
    </row>
    <row r="55" spans="1:3" ht="12" customHeight="1">
      <c r="A55" s="471" t="s">
        <v>107</v>
      </c>
      <c r="B55" s="8" t="s">
        <v>59</v>
      </c>
      <c r="C55" s="325">
        <f>'9.3. sz. mell'!C55-'9.3.2. sz. mell'!C55</f>
        <v>0</v>
      </c>
    </row>
    <row r="56" spans="1:3" ht="12" customHeight="1" thickBot="1">
      <c r="A56" s="471" t="s">
        <v>108</v>
      </c>
      <c r="B56" s="8" t="s">
        <v>529</v>
      </c>
      <c r="C56" s="326">
        <f>'9.3. sz. mell'!C56-'9.3.2. sz. mell'!C56</f>
        <v>0</v>
      </c>
    </row>
    <row r="57" spans="1:3" ht="15" customHeight="1" thickBot="1">
      <c r="A57" s="210" t="s">
        <v>21</v>
      </c>
      <c r="B57" s="126" t="s">
        <v>13</v>
      </c>
      <c r="C57" s="578">
        <f>'9.3. sz. mell'!C57-'9.3.2. sz. mell'!C57</f>
        <v>0</v>
      </c>
    </row>
    <row r="58" spans="1:3" ht="13.5" thickBot="1">
      <c r="A58" s="210" t="s">
        <v>22</v>
      </c>
      <c r="B58" s="254" t="s">
        <v>535</v>
      </c>
      <c r="C58" s="380">
        <f>+C46+C52+C57</f>
        <v>214681896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578">
        <f>'9.3. sz. mell'!C60-'9.3.2. sz. mell'!C60</f>
        <v>30</v>
      </c>
    </row>
    <row r="61" spans="1:3" ht="13.5" thickBot="1">
      <c r="A61" s="257" t="s">
        <v>206</v>
      </c>
      <c r="B61" s="258"/>
      <c r="C61" s="578">
        <f>'9.3. sz. mell'!C61-'9.3.2. sz. mell'!C61</f>
        <v>0</v>
      </c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+CONCATENATE("9.3.2. melléklet a 3/2017. (II.2.) önkormányzati rendelethez")</f>
        <v>9.3.2.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'9.3. sz. mell'!B3</f>
        <v>Alsózsolcai Városüzemeltetés</v>
      </c>
      <c r="C3" s="382" t="s">
        <v>61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'9.3.1.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5740000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>
        <v>5740000</v>
      </c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5740000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5740000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5740000</v>
      </c>
    </row>
    <row r="47" spans="1:3" ht="12" customHeight="1">
      <c r="A47" s="471" t="s">
        <v>99</v>
      </c>
      <c r="B47" s="9" t="s">
        <v>50</v>
      </c>
      <c r="C47" s="78">
        <v>4368000</v>
      </c>
    </row>
    <row r="48" spans="1:3" ht="12" customHeight="1">
      <c r="A48" s="471" t="s">
        <v>100</v>
      </c>
      <c r="B48" s="8" t="s">
        <v>183</v>
      </c>
      <c r="C48" s="81">
        <v>987000</v>
      </c>
    </row>
    <row r="49" spans="1:3" ht="12" customHeight="1">
      <c r="A49" s="471" t="s">
        <v>101</v>
      </c>
      <c r="B49" s="8" t="s">
        <v>140</v>
      </c>
      <c r="C49" s="81">
        <v>385000</v>
      </c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5740000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>
        <v>2</v>
      </c>
    </row>
    <row r="61" spans="1:3" ht="13.5" thickBot="1">
      <c r="A61" s="257" t="s">
        <v>206</v>
      </c>
      <c r="B61" s="258"/>
      <c r="C61" s="12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+CONCATENATE("9.3.3. melléklet a 3/2017. (II.2.) önkormányzati rendelethez")</f>
        <v>9.3.3.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'9.3. sz. mell'!B3</f>
        <v>Alsózsolcai Városüzemeltetés</v>
      </c>
      <c r="C3" s="382" t="s">
        <v>61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'9.3.2. sz. mell'!C5</f>
        <v>Forintban!</v>
      </c>
    </row>
    <row r="6" spans="1:3" ht="13.5" thickBot="1">
      <c r="A6" s="427" t="s">
        <v>205</v>
      </c>
      <c r="B6" s="240" t="s">
        <v>569</v>
      </c>
      <c r="C6" s="574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v>0</v>
      </c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 thickBot="1">
      <c r="A1" s="234"/>
      <c r="B1" s="236"/>
      <c r="C1" s="573" t="str">
        <f>+CONCATENATE("9.4. melléklet a 3/2017. (II.2.) önkormányzati rendelethez")</f>
        <v>9.4. melléklet a 3/2017. (II.2.) önkormányzati rendelethez</v>
      </c>
    </row>
    <row r="2" spans="1:3" s="475" customFormat="1" ht="36">
      <c r="A2" s="426" t="s">
        <v>204</v>
      </c>
      <c r="B2" s="368" t="s">
        <v>579</v>
      </c>
      <c r="C2" s="382" t="s">
        <v>436</v>
      </c>
    </row>
    <row r="3" spans="1:3" s="475" customFormat="1" ht="24.75" thickBot="1">
      <c r="A3" s="469" t="s">
        <v>203</v>
      </c>
      <c r="B3" s="369" t="s">
        <v>403</v>
      </c>
      <c r="C3" s="383"/>
    </row>
    <row r="4" spans="1:3" s="476" customFormat="1" ht="15.75" customHeight="1" thickBot="1">
      <c r="A4" s="238"/>
      <c r="B4" s="238"/>
      <c r="C4" s="239" t="str">
        <f>'9.2.3. sz. mell'!C5</f>
        <v>Forintban!</v>
      </c>
    </row>
    <row r="5" spans="1:3" ht="13.5" thickBot="1">
      <c r="A5" s="427" t="s">
        <v>205</v>
      </c>
      <c r="B5" s="240" t="s">
        <v>569</v>
      </c>
      <c r="C5" s="241" t="s">
        <v>56</v>
      </c>
    </row>
    <row r="6" spans="1:3" s="477" customFormat="1" ht="12.75" customHeight="1" thickBot="1">
      <c r="A6" s="202"/>
      <c r="B6" s="203" t="s">
        <v>498</v>
      </c>
      <c r="C6" s="204" t="s">
        <v>499</v>
      </c>
    </row>
    <row r="7" spans="1:3" s="477" customFormat="1" ht="15.75" customHeight="1" thickBot="1">
      <c r="A7" s="242"/>
      <c r="B7" s="243" t="s">
        <v>57</v>
      </c>
      <c r="C7" s="244"/>
    </row>
    <row r="8" spans="1:3" s="384" customFormat="1" ht="12" customHeight="1" thickBot="1">
      <c r="A8" s="202" t="s">
        <v>19</v>
      </c>
      <c r="B8" s="245" t="s">
        <v>525</v>
      </c>
      <c r="C8" s="327">
        <f>SUM(C9:C19)</f>
        <v>5000000</v>
      </c>
    </row>
    <row r="9" spans="1:3" s="384" customFormat="1" ht="12" customHeight="1">
      <c r="A9" s="470" t="s">
        <v>99</v>
      </c>
      <c r="B9" s="10" t="s">
        <v>278</v>
      </c>
      <c r="C9" s="373"/>
    </row>
    <row r="10" spans="1:3" s="384" customFormat="1" ht="12" customHeight="1">
      <c r="A10" s="471" t="s">
        <v>100</v>
      </c>
      <c r="B10" s="8" t="s">
        <v>279</v>
      </c>
      <c r="C10" s="325"/>
    </row>
    <row r="11" spans="1:3" s="384" customFormat="1" ht="12" customHeight="1">
      <c r="A11" s="471" t="s">
        <v>101</v>
      </c>
      <c r="B11" s="8" t="s">
        <v>280</v>
      </c>
      <c r="C11" s="325">
        <v>5000000</v>
      </c>
    </row>
    <row r="12" spans="1:3" s="384" customFormat="1" ht="12" customHeight="1">
      <c r="A12" s="471" t="s">
        <v>102</v>
      </c>
      <c r="B12" s="8" t="s">
        <v>281</v>
      </c>
      <c r="C12" s="325"/>
    </row>
    <row r="13" spans="1:3" s="384" customFormat="1" ht="12" customHeight="1">
      <c r="A13" s="471" t="s">
        <v>148</v>
      </c>
      <c r="B13" s="8" t="s">
        <v>282</v>
      </c>
      <c r="C13" s="325"/>
    </row>
    <row r="14" spans="1:3" s="384" customFormat="1" ht="12" customHeight="1">
      <c r="A14" s="471" t="s">
        <v>103</v>
      </c>
      <c r="B14" s="8" t="s">
        <v>404</v>
      </c>
      <c r="C14" s="325"/>
    </row>
    <row r="15" spans="1:3" s="384" customFormat="1" ht="12" customHeight="1">
      <c r="A15" s="471" t="s">
        <v>104</v>
      </c>
      <c r="B15" s="7" t="s">
        <v>405</v>
      </c>
      <c r="C15" s="325"/>
    </row>
    <row r="16" spans="1:3" s="384" customFormat="1" ht="12" customHeight="1">
      <c r="A16" s="471" t="s">
        <v>114</v>
      </c>
      <c r="B16" s="8" t="s">
        <v>285</v>
      </c>
      <c r="C16" s="374"/>
    </row>
    <row r="17" spans="1:3" s="478" customFormat="1" ht="12" customHeight="1">
      <c r="A17" s="471" t="s">
        <v>115</v>
      </c>
      <c r="B17" s="8" t="s">
        <v>286</v>
      </c>
      <c r="C17" s="325"/>
    </row>
    <row r="18" spans="1:3" s="478" customFormat="1" ht="12" customHeight="1">
      <c r="A18" s="471" t="s">
        <v>116</v>
      </c>
      <c r="B18" s="8" t="s">
        <v>441</v>
      </c>
      <c r="C18" s="326"/>
    </row>
    <row r="19" spans="1:3" s="478" customFormat="1" ht="12" customHeight="1" thickBot="1">
      <c r="A19" s="471" t="s">
        <v>117</v>
      </c>
      <c r="B19" s="7" t="s">
        <v>287</v>
      </c>
      <c r="C19" s="326"/>
    </row>
    <row r="20" spans="1:3" s="384" customFormat="1" ht="12" customHeight="1" thickBot="1">
      <c r="A20" s="202" t="s">
        <v>20</v>
      </c>
      <c r="B20" s="245" t="s">
        <v>406</v>
      </c>
      <c r="C20" s="327">
        <f>SUM(C21:C23)</f>
        <v>0</v>
      </c>
    </row>
    <row r="21" spans="1:3" s="478" customFormat="1" ht="12" customHeight="1">
      <c r="A21" s="471" t="s">
        <v>105</v>
      </c>
      <c r="B21" s="9" t="s">
        <v>259</v>
      </c>
      <c r="C21" s="325"/>
    </row>
    <row r="22" spans="1:3" s="478" customFormat="1" ht="12" customHeight="1">
      <c r="A22" s="471" t="s">
        <v>106</v>
      </c>
      <c r="B22" s="8" t="s">
        <v>407</v>
      </c>
      <c r="C22" s="325"/>
    </row>
    <row r="23" spans="1:3" s="478" customFormat="1" ht="12" customHeight="1">
      <c r="A23" s="471" t="s">
        <v>107</v>
      </c>
      <c r="B23" s="8" t="s">
        <v>408</v>
      </c>
      <c r="C23" s="325"/>
    </row>
    <row r="24" spans="1:3" s="478" customFormat="1" ht="12" customHeight="1" thickBot="1">
      <c r="A24" s="471" t="s">
        <v>108</v>
      </c>
      <c r="B24" s="8" t="s">
        <v>530</v>
      </c>
      <c r="C24" s="325"/>
    </row>
    <row r="25" spans="1:3" s="478" customFormat="1" ht="12" customHeight="1" thickBot="1">
      <c r="A25" s="210" t="s">
        <v>21</v>
      </c>
      <c r="B25" s="126" t="s">
        <v>174</v>
      </c>
      <c r="C25" s="354"/>
    </row>
    <row r="26" spans="1:3" s="478" customFormat="1" ht="12" customHeight="1" thickBot="1">
      <c r="A26" s="210" t="s">
        <v>22</v>
      </c>
      <c r="B26" s="126" t="s">
        <v>409</v>
      </c>
      <c r="C26" s="327">
        <f>+C27+C28</f>
        <v>0</v>
      </c>
    </row>
    <row r="27" spans="1:3" s="478" customFormat="1" ht="12" customHeight="1">
      <c r="A27" s="472" t="s">
        <v>269</v>
      </c>
      <c r="B27" s="473" t="s">
        <v>407</v>
      </c>
      <c r="C27" s="78"/>
    </row>
    <row r="28" spans="1:3" s="478" customFormat="1" ht="12" customHeight="1">
      <c r="A28" s="472" t="s">
        <v>270</v>
      </c>
      <c r="B28" s="474" t="s">
        <v>410</v>
      </c>
      <c r="C28" s="328"/>
    </row>
    <row r="29" spans="1:3" s="478" customFormat="1" ht="12" customHeight="1" thickBot="1">
      <c r="A29" s="471" t="s">
        <v>271</v>
      </c>
      <c r="B29" s="144" t="s">
        <v>531</v>
      </c>
      <c r="C29" s="85"/>
    </row>
    <row r="30" spans="1:3" s="478" customFormat="1" ht="12" customHeight="1" thickBot="1">
      <c r="A30" s="210" t="s">
        <v>23</v>
      </c>
      <c r="B30" s="126" t="s">
        <v>411</v>
      </c>
      <c r="C30" s="327">
        <f>+C31+C32+C33</f>
        <v>0</v>
      </c>
    </row>
    <row r="31" spans="1:3" s="478" customFormat="1" ht="12" customHeight="1">
      <c r="A31" s="472" t="s">
        <v>92</v>
      </c>
      <c r="B31" s="473" t="s">
        <v>292</v>
      </c>
      <c r="C31" s="78"/>
    </row>
    <row r="32" spans="1:3" s="478" customFormat="1" ht="12" customHeight="1">
      <c r="A32" s="472" t="s">
        <v>93</v>
      </c>
      <c r="B32" s="474" t="s">
        <v>293</v>
      </c>
      <c r="C32" s="328"/>
    </row>
    <row r="33" spans="1:3" s="478" customFormat="1" ht="12" customHeight="1" thickBot="1">
      <c r="A33" s="471" t="s">
        <v>94</v>
      </c>
      <c r="B33" s="144" t="s">
        <v>294</v>
      </c>
      <c r="C33" s="85"/>
    </row>
    <row r="34" spans="1:3" s="384" customFormat="1" ht="12" customHeight="1" thickBot="1">
      <c r="A34" s="210" t="s">
        <v>24</v>
      </c>
      <c r="B34" s="126" t="s">
        <v>380</v>
      </c>
      <c r="C34" s="354"/>
    </row>
    <row r="35" spans="1:3" s="384" customFormat="1" ht="12" customHeight="1" thickBot="1">
      <c r="A35" s="210" t="s">
        <v>25</v>
      </c>
      <c r="B35" s="126" t="s">
        <v>412</v>
      </c>
      <c r="C35" s="375"/>
    </row>
    <row r="36" spans="1:3" s="384" customFormat="1" ht="12" customHeight="1" thickBot="1">
      <c r="A36" s="202" t="s">
        <v>26</v>
      </c>
      <c r="B36" s="126" t="s">
        <v>532</v>
      </c>
      <c r="C36" s="376">
        <f>+C8+C20+C25+C26+C30+C34+C35</f>
        <v>5000000</v>
      </c>
    </row>
    <row r="37" spans="1:3" s="384" customFormat="1" ht="12" customHeight="1" thickBot="1">
      <c r="A37" s="246" t="s">
        <v>27</v>
      </c>
      <c r="B37" s="126" t="s">
        <v>414</v>
      </c>
      <c r="C37" s="376">
        <f>+C38+C39+C40</f>
        <v>95655080</v>
      </c>
    </row>
    <row r="38" spans="1:3" s="384" customFormat="1" ht="12" customHeight="1">
      <c r="A38" s="472" t="s">
        <v>415</v>
      </c>
      <c r="B38" s="473" t="s">
        <v>237</v>
      </c>
      <c r="C38" s="78"/>
    </row>
    <row r="39" spans="1:3" s="384" customFormat="1" ht="12" customHeight="1">
      <c r="A39" s="472" t="s">
        <v>416</v>
      </c>
      <c r="B39" s="474" t="s">
        <v>2</v>
      </c>
      <c r="C39" s="328"/>
    </row>
    <row r="40" spans="1:3" s="478" customFormat="1" ht="12" customHeight="1" thickBot="1">
      <c r="A40" s="471" t="s">
        <v>417</v>
      </c>
      <c r="B40" s="144" t="s">
        <v>418</v>
      </c>
      <c r="C40" s="85">
        <v>95655080</v>
      </c>
    </row>
    <row r="41" spans="1:3" s="478" customFormat="1" ht="15" customHeight="1" thickBot="1">
      <c r="A41" s="246" t="s">
        <v>28</v>
      </c>
      <c r="B41" s="247" t="s">
        <v>419</v>
      </c>
      <c r="C41" s="379">
        <f>+C36+C37</f>
        <v>100655080</v>
      </c>
    </row>
    <row r="42" spans="1:3" s="478" customFormat="1" ht="15" customHeight="1">
      <c r="A42" s="248"/>
      <c r="B42" s="249"/>
      <c r="C42" s="377"/>
    </row>
    <row r="43" spans="1:3" ht="13.5" thickBot="1">
      <c r="A43" s="250"/>
      <c r="B43" s="251"/>
      <c r="C43" s="378"/>
    </row>
    <row r="44" spans="1:3" s="477" customFormat="1" ht="16.5" customHeight="1" thickBot="1">
      <c r="A44" s="252"/>
      <c r="B44" s="253" t="s">
        <v>58</v>
      </c>
      <c r="C44" s="379"/>
    </row>
    <row r="45" spans="1:3" s="479" customFormat="1" ht="12" customHeight="1" thickBot="1">
      <c r="A45" s="210" t="s">
        <v>19</v>
      </c>
      <c r="B45" s="126" t="s">
        <v>420</v>
      </c>
      <c r="C45" s="327">
        <f>SUM(C46:C50)</f>
        <v>98115080</v>
      </c>
    </row>
    <row r="46" spans="1:3" ht="12" customHeight="1">
      <c r="A46" s="471" t="s">
        <v>99</v>
      </c>
      <c r="B46" s="9" t="s">
        <v>50</v>
      </c>
      <c r="C46" s="78">
        <v>70535000</v>
      </c>
    </row>
    <row r="47" spans="1:3" ht="12" customHeight="1">
      <c r="A47" s="471" t="s">
        <v>100</v>
      </c>
      <c r="B47" s="8" t="s">
        <v>183</v>
      </c>
      <c r="C47" s="81">
        <v>15664080</v>
      </c>
    </row>
    <row r="48" spans="1:3" ht="12" customHeight="1">
      <c r="A48" s="471" t="s">
        <v>101</v>
      </c>
      <c r="B48" s="8" t="s">
        <v>140</v>
      </c>
      <c r="C48" s="81">
        <v>11916000</v>
      </c>
    </row>
    <row r="49" spans="1:3" ht="12" customHeight="1">
      <c r="A49" s="471" t="s">
        <v>102</v>
      </c>
      <c r="B49" s="8" t="s">
        <v>184</v>
      </c>
      <c r="C49" s="81"/>
    </row>
    <row r="50" spans="1:3" ht="12" customHeight="1" thickBot="1">
      <c r="A50" s="471" t="s">
        <v>148</v>
      </c>
      <c r="B50" s="8" t="s">
        <v>185</v>
      </c>
      <c r="C50" s="81"/>
    </row>
    <row r="51" spans="1:3" ht="12" customHeight="1" thickBot="1">
      <c r="A51" s="210" t="s">
        <v>20</v>
      </c>
      <c r="B51" s="126" t="s">
        <v>421</v>
      </c>
      <c r="C51" s="327">
        <f>SUM(C52:C54)</f>
        <v>2540000</v>
      </c>
    </row>
    <row r="52" spans="1:3" s="479" customFormat="1" ht="12" customHeight="1">
      <c r="A52" s="471" t="s">
        <v>105</v>
      </c>
      <c r="B52" s="9" t="s">
        <v>230</v>
      </c>
      <c r="C52" s="78">
        <v>2540000</v>
      </c>
    </row>
    <row r="53" spans="1:3" ht="12" customHeight="1">
      <c r="A53" s="471" t="s">
        <v>106</v>
      </c>
      <c r="B53" s="8" t="s">
        <v>187</v>
      </c>
      <c r="C53" s="81"/>
    </row>
    <row r="54" spans="1:3" ht="12" customHeight="1">
      <c r="A54" s="471" t="s">
        <v>107</v>
      </c>
      <c r="B54" s="8" t="s">
        <v>59</v>
      </c>
      <c r="C54" s="81"/>
    </row>
    <row r="55" spans="1:3" ht="12" customHeight="1" thickBot="1">
      <c r="A55" s="471" t="s">
        <v>108</v>
      </c>
      <c r="B55" s="8" t="s">
        <v>529</v>
      </c>
      <c r="C55" s="81"/>
    </row>
    <row r="56" spans="1:3" ht="15" customHeight="1" thickBot="1">
      <c r="A56" s="210" t="s">
        <v>21</v>
      </c>
      <c r="B56" s="126" t="s">
        <v>13</v>
      </c>
      <c r="C56" s="354"/>
    </row>
    <row r="57" spans="1:3" ht="13.5" thickBot="1">
      <c r="A57" s="210" t="s">
        <v>22</v>
      </c>
      <c r="B57" s="254" t="s">
        <v>535</v>
      </c>
      <c r="C57" s="380">
        <f>+C45+C51+C56</f>
        <v>100655080</v>
      </c>
    </row>
    <row r="58" ht="15" customHeight="1" thickBot="1">
      <c r="C58" s="381"/>
    </row>
    <row r="59" spans="1:3" ht="14.25" customHeight="1" thickBot="1">
      <c r="A59" s="257" t="s">
        <v>524</v>
      </c>
      <c r="B59" s="258"/>
      <c r="C59" s="124">
        <v>18</v>
      </c>
    </row>
    <row r="60" spans="1:3" ht="13.5" thickBot="1">
      <c r="A60" s="257" t="s">
        <v>206</v>
      </c>
      <c r="B60" s="258"/>
      <c r="C60" s="124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 thickBot="1">
      <c r="A1" s="234"/>
      <c r="B1" s="236"/>
      <c r="C1" s="573" t="str">
        <f>+CONCATENATE("9.4.1. melléklet a 3/2017. (II.2.) önkormányzati rendelethez")</f>
        <v>9.4.1. melléklet a 3/2017. (II.2.) önkormányzati rendelethez</v>
      </c>
    </row>
    <row r="2" spans="1:3" s="475" customFormat="1" ht="36">
      <c r="A2" s="426" t="s">
        <v>204</v>
      </c>
      <c r="B2" s="368" t="str">
        <f>'9.4. sz. mell'!B2</f>
        <v>Alsózsolcai 2. sz. Óvoda</v>
      </c>
      <c r="C2" s="382" t="s">
        <v>436</v>
      </c>
    </row>
    <row r="3" spans="1:3" s="475" customFormat="1" ht="24.75" thickBot="1">
      <c r="A3" s="469" t="s">
        <v>203</v>
      </c>
      <c r="B3" s="369" t="s">
        <v>422</v>
      </c>
      <c r="C3" s="383" t="s">
        <v>55</v>
      </c>
    </row>
    <row r="4" spans="1:3" s="476" customFormat="1" ht="15.75" customHeight="1" thickBot="1">
      <c r="A4" s="238"/>
      <c r="B4" s="238"/>
      <c r="C4" s="239" t="str">
        <f>'9.3. sz. mell'!C5</f>
        <v>Forintban!</v>
      </c>
    </row>
    <row r="5" spans="1:3" ht="13.5" thickBot="1">
      <c r="A5" s="427" t="s">
        <v>205</v>
      </c>
      <c r="B5" s="240" t="s">
        <v>569</v>
      </c>
      <c r="C5" s="241" t="s">
        <v>56</v>
      </c>
    </row>
    <row r="6" spans="1:3" s="477" customFormat="1" ht="12.75" customHeight="1" thickBot="1">
      <c r="A6" s="202"/>
      <c r="B6" s="203" t="s">
        <v>498</v>
      </c>
      <c r="C6" s="204" t="s">
        <v>499</v>
      </c>
    </row>
    <row r="7" spans="1:3" s="477" customFormat="1" ht="15.75" customHeight="1" thickBot="1">
      <c r="A7" s="242"/>
      <c r="B7" s="243" t="s">
        <v>57</v>
      </c>
      <c r="C7" s="244"/>
    </row>
    <row r="8" spans="1:3" s="384" customFormat="1" ht="12" customHeight="1" thickBot="1">
      <c r="A8" s="202" t="s">
        <v>19</v>
      </c>
      <c r="B8" s="245" t="s">
        <v>525</v>
      </c>
      <c r="C8" s="327">
        <f>SUM(C9:C19)</f>
        <v>5000000</v>
      </c>
    </row>
    <row r="9" spans="1:3" s="384" customFormat="1" ht="12" customHeight="1">
      <c r="A9" s="470" t="s">
        <v>99</v>
      </c>
      <c r="B9" s="10" t="s">
        <v>278</v>
      </c>
      <c r="C9" s="373">
        <f>'9.4. sz. mell'!C9-'9.4.2. sz. mell'!C10</f>
        <v>0</v>
      </c>
    </row>
    <row r="10" spans="1:3" s="384" customFormat="1" ht="12" customHeight="1">
      <c r="A10" s="471" t="s">
        <v>100</v>
      </c>
      <c r="B10" s="8" t="s">
        <v>279</v>
      </c>
      <c r="C10" s="325">
        <f>'9.4. sz. mell'!C10-'9.4.2. sz. mell'!C11</f>
        <v>0</v>
      </c>
    </row>
    <row r="11" spans="1:3" s="384" customFormat="1" ht="12" customHeight="1">
      <c r="A11" s="471" t="s">
        <v>101</v>
      </c>
      <c r="B11" s="8" t="s">
        <v>280</v>
      </c>
      <c r="C11" s="325">
        <f>'9.4. sz. mell'!C11-'9.4.2. sz. mell'!C12</f>
        <v>5000000</v>
      </c>
    </row>
    <row r="12" spans="1:3" s="384" customFormat="1" ht="12" customHeight="1">
      <c r="A12" s="471" t="s">
        <v>102</v>
      </c>
      <c r="B12" s="8" t="s">
        <v>281</v>
      </c>
      <c r="C12" s="325">
        <f>'9.4. sz. mell'!C12-'9.4.2. sz. mell'!C13</f>
        <v>0</v>
      </c>
    </row>
    <row r="13" spans="1:3" s="384" customFormat="1" ht="12" customHeight="1">
      <c r="A13" s="471" t="s">
        <v>148</v>
      </c>
      <c r="B13" s="8" t="s">
        <v>282</v>
      </c>
      <c r="C13" s="325">
        <f>'9.4. sz. mell'!C13-'9.4.2. sz. mell'!C14</f>
        <v>0</v>
      </c>
    </row>
    <row r="14" spans="1:3" s="384" customFormat="1" ht="12" customHeight="1">
      <c r="A14" s="471" t="s">
        <v>103</v>
      </c>
      <c r="B14" s="8" t="s">
        <v>404</v>
      </c>
      <c r="C14" s="325">
        <f>'9.4. sz. mell'!C14-'9.4.2. sz. mell'!C15</f>
        <v>0</v>
      </c>
    </row>
    <row r="15" spans="1:3" s="384" customFormat="1" ht="12" customHeight="1">
      <c r="A15" s="471" t="s">
        <v>104</v>
      </c>
      <c r="B15" s="7" t="s">
        <v>405</v>
      </c>
      <c r="C15" s="325">
        <f>'9.4. sz. mell'!C15-'9.4.2. sz. mell'!C16</f>
        <v>0</v>
      </c>
    </row>
    <row r="16" spans="1:3" s="384" customFormat="1" ht="12" customHeight="1">
      <c r="A16" s="471" t="s">
        <v>114</v>
      </c>
      <c r="B16" s="8" t="s">
        <v>285</v>
      </c>
      <c r="C16" s="325">
        <f>'9.4. sz. mell'!C16-'9.4.2. sz. mell'!C17</f>
        <v>0</v>
      </c>
    </row>
    <row r="17" spans="1:3" s="478" customFormat="1" ht="12" customHeight="1">
      <c r="A17" s="471" t="s">
        <v>115</v>
      </c>
      <c r="B17" s="8" t="s">
        <v>286</v>
      </c>
      <c r="C17" s="325">
        <f>'9.4. sz. mell'!C17-'9.4.2. sz. mell'!C18</f>
        <v>0</v>
      </c>
    </row>
    <row r="18" spans="1:3" s="478" customFormat="1" ht="12" customHeight="1">
      <c r="A18" s="471" t="s">
        <v>116</v>
      </c>
      <c r="B18" s="8" t="s">
        <v>441</v>
      </c>
      <c r="C18" s="325">
        <f>'9.4. sz. mell'!C18-'9.4.2. sz. mell'!C19</f>
        <v>0</v>
      </c>
    </row>
    <row r="19" spans="1:3" s="478" customFormat="1" ht="12" customHeight="1" thickBot="1">
      <c r="A19" s="471" t="s">
        <v>117</v>
      </c>
      <c r="B19" s="7" t="s">
        <v>287</v>
      </c>
      <c r="C19" s="577">
        <f>'9.4. sz. mell'!C19-'9.4.2. sz. mell'!C20</f>
        <v>0</v>
      </c>
    </row>
    <row r="20" spans="1:3" s="384" customFormat="1" ht="12" customHeight="1" thickBot="1">
      <c r="A20" s="202" t="s">
        <v>20</v>
      </c>
      <c r="B20" s="245" t="s">
        <v>406</v>
      </c>
      <c r="C20" s="327">
        <f>SUM(C21:C23)</f>
        <v>0</v>
      </c>
    </row>
    <row r="21" spans="1:3" s="478" customFormat="1" ht="12" customHeight="1">
      <c r="A21" s="471" t="s">
        <v>105</v>
      </c>
      <c r="B21" s="9" t="s">
        <v>259</v>
      </c>
      <c r="C21" s="325">
        <f>'9.4. sz. mell'!C21-'9.4.2. sz. mell'!C22</f>
        <v>0</v>
      </c>
    </row>
    <row r="22" spans="1:3" s="478" customFormat="1" ht="12" customHeight="1">
      <c r="A22" s="471" t="s">
        <v>106</v>
      </c>
      <c r="B22" s="8" t="s">
        <v>407</v>
      </c>
      <c r="C22" s="325">
        <f>'9.4. sz. mell'!C22-'9.4.2. sz. mell'!C23</f>
        <v>0</v>
      </c>
    </row>
    <row r="23" spans="1:3" s="478" customFormat="1" ht="12" customHeight="1">
      <c r="A23" s="471" t="s">
        <v>107</v>
      </c>
      <c r="B23" s="8" t="s">
        <v>408</v>
      </c>
      <c r="C23" s="325">
        <f>'9.4. sz. mell'!C23-'9.4.2. sz. mell'!C24</f>
        <v>0</v>
      </c>
    </row>
    <row r="24" spans="1:3" s="478" customFormat="1" ht="12" customHeight="1" thickBot="1">
      <c r="A24" s="471" t="s">
        <v>108</v>
      </c>
      <c r="B24" s="8" t="s">
        <v>530</v>
      </c>
      <c r="C24" s="326">
        <f>'9.4. sz. mell'!C24-'9.4.2. sz. mell'!C25</f>
        <v>0</v>
      </c>
    </row>
    <row r="25" spans="1:3" s="478" customFormat="1" ht="12" customHeight="1" thickBot="1">
      <c r="A25" s="210" t="s">
        <v>21</v>
      </c>
      <c r="B25" s="126" t="s">
        <v>174</v>
      </c>
      <c r="C25" s="578">
        <f>'9.4. sz. mell'!C25-'9.4.2. sz. mell'!C26</f>
        <v>0</v>
      </c>
    </row>
    <row r="26" spans="1:3" s="478" customFormat="1" ht="12" customHeight="1" thickBot="1">
      <c r="A26" s="210" t="s">
        <v>22</v>
      </c>
      <c r="B26" s="126" t="s">
        <v>409</v>
      </c>
      <c r="C26" s="327">
        <f>+C27+C28</f>
        <v>0</v>
      </c>
    </row>
    <row r="27" spans="1:3" s="478" customFormat="1" ht="12" customHeight="1">
      <c r="A27" s="472" t="s">
        <v>269</v>
      </c>
      <c r="B27" s="473" t="s">
        <v>407</v>
      </c>
      <c r="C27" s="325">
        <f>'9.4. sz. mell'!C27-'9.4.2. sz. mell'!C28</f>
        <v>0</v>
      </c>
    </row>
    <row r="28" spans="1:3" s="478" customFormat="1" ht="12" customHeight="1">
      <c r="A28" s="472" t="s">
        <v>270</v>
      </c>
      <c r="B28" s="474" t="s">
        <v>410</v>
      </c>
      <c r="C28" s="325">
        <f>'9.4. sz. mell'!C28-'9.4.2. sz. mell'!C29</f>
        <v>0</v>
      </c>
    </row>
    <row r="29" spans="1:3" s="478" customFormat="1" ht="12" customHeight="1" thickBot="1">
      <c r="A29" s="471" t="s">
        <v>271</v>
      </c>
      <c r="B29" s="144" t="s">
        <v>531</v>
      </c>
      <c r="C29" s="325">
        <f>'9.4. sz. mell'!C29-'9.4.2. sz. mell'!C30</f>
        <v>0</v>
      </c>
    </row>
    <row r="30" spans="1:3" s="478" customFormat="1" ht="12" customHeight="1" thickBot="1">
      <c r="A30" s="210" t="s">
        <v>23</v>
      </c>
      <c r="B30" s="126" t="s">
        <v>411</v>
      </c>
      <c r="C30" s="327">
        <f>+C31+C32+C33</f>
        <v>0</v>
      </c>
    </row>
    <row r="31" spans="1:3" s="478" customFormat="1" ht="12" customHeight="1">
      <c r="A31" s="472" t="s">
        <v>92</v>
      </c>
      <c r="B31" s="473" t="s">
        <v>292</v>
      </c>
      <c r="C31" s="325">
        <f>'9.4. sz. mell'!C31-'9.4.2. sz. mell'!C32</f>
        <v>0</v>
      </c>
    </row>
    <row r="32" spans="1:3" s="478" customFormat="1" ht="12" customHeight="1">
      <c r="A32" s="472" t="s">
        <v>93</v>
      </c>
      <c r="B32" s="474" t="s">
        <v>293</v>
      </c>
      <c r="C32" s="325">
        <f>'9.4. sz. mell'!C32-'9.4.2. sz. mell'!C33</f>
        <v>0</v>
      </c>
    </row>
    <row r="33" spans="1:3" s="478" customFormat="1" ht="12" customHeight="1" thickBot="1">
      <c r="A33" s="471" t="s">
        <v>94</v>
      </c>
      <c r="B33" s="144" t="s">
        <v>294</v>
      </c>
      <c r="C33" s="326">
        <f>'9.4. sz. mell'!C33-'9.4.2. sz. mell'!C34</f>
        <v>0</v>
      </c>
    </row>
    <row r="34" spans="1:3" s="384" customFormat="1" ht="12" customHeight="1" thickBot="1">
      <c r="A34" s="210" t="s">
        <v>24</v>
      </c>
      <c r="B34" s="126" t="s">
        <v>380</v>
      </c>
      <c r="C34" s="578">
        <f>'9.4. sz. mell'!C34-'9.4.2. sz. mell'!C35</f>
        <v>0</v>
      </c>
    </row>
    <row r="35" spans="1:3" s="384" customFormat="1" ht="12" customHeight="1" thickBot="1">
      <c r="A35" s="210" t="s">
        <v>25</v>
      </c>
      <c r="B35" s="126" t="s">
        <v>412</v>
      </c>
      <c r="C35" s="578">
        <f>'9.4. sz. mell'!C35-'9.4.2. sz. mell'!C36</f>
        <v>0</v>
      </c>
    </row>
    <row r="36" spans="1:3" s="384" customFormat="1" ht="12" customHeight="1" thickBot="1">
      <c r="A36" s="202" t="s">
        <v>26</v>
      </c>
      <c r="B36" s="126" t="s">
        <v>532</v>
      </c>
      <c r="C36" s="376">
        <f>+C8+C20+C25+C26+C30+C34+C35</f>
        <v>5000000</v>
      </c>
    </row>
    <row r="37" spans="1:3" s="384" customFormat="1" ht="12" customHeight="1" thickBot="1">
      <c r="A37" s="246" t="s">
        <v>27</v>
      </c>
      <c r="B37" s="126" t="s">
        <v>414</v>
      </c>
      <c r="C37" s="376">
        <f>+C38+C39+C40</f>
        <v>95655080</v>
      </c>
    </row>
    <row r="38" spans="1:3" s="384" customFormat="1" ht="12" customHeight="1">
      <c r="A38" s="472" t="s">
        <v>415</v>
      </c>
      <c r="B38" s="473" t="s">
        <v>237</v>
      </c>
      <c r="C38" s="325">
        <f>'9.4. sz. mell'!C38-'9.4.2. sz. mell'!C39</f>
        <v>0</v>
      </c>
    </row>
    <row r="39" spans="1:3" s="384" customFormat="1" ht="12" customHeight="1">
      <c r="A39" s="472" t="s">
        <v>416</v>
      </c>
      <c r="B39" s="474" t="s">
        <v>2</v>
      </c>
      <c r="C39" s="325">
        <f>'9.4. sz. mell'!C39-'9.4.2. sz. mell'!C40</f>
        <v>0</v>
      </c>
    </row>
    <row r="40" spans="1:3" s="478" customFormat="1" ht="12" customHeight="1" thickBot="1">
      <c r="A40" s="471" t="s">
        <v>417</v>
      </c>
      <c r="B40" s="144" t="s">
        <v>418</v>
      </c>
      <c r="C40" s="325">
        <f>'9.4. sz. mell'!C40-'9.4.2. sz. mell'!C41</f>
        <v>95655080</v>
      </c>
    </row>
    <row r="41" spans="1:3" s="478" customFormat="1" ht="15" customHeight="1" thickBot="1">
      <c r="A41" s="246" t="s">
        <v>28</v>
      </c>
      <c r="B41" s="247" t="s">
        <v>419</v>
      </c>
      <c r="C41" s="379">
        <f>+C36+C37</f>
        <v>100655080</v>
      </c>
    </row>
    <row r="42" spans="1:3" s="478" customFormat="1" ht="15" customHeight="1">
      <c r="A42" s="248"/>
      <c r="B42" s="249"/>
      <c r="C42" s="377"/>
    </row>
    <row r="43" spans="1:3" ht="13.5" thickBot="1">
      <c r="A43" s="250"/>
      <c r="B43" s="251"/>
      <c r="C43" s="378"/>
    </row>
    <row r="44" spans="1:3" s="477" customFormat="1" ht="16.5" customHeight="1" thickBot="1">
      <c r="A44" s="252"/>
      <c r="B44" s="253" t="s">
        <v>58</v>
      </c>
      <c r="C44" s="379"/>
    </row>
    <row r="45" spans="1:3" s="479" customFormat="1" ht="12" customHeight="1" thickBot="1">
      <c r="A45" s="210" t="s">
        <v>19</v>
      </c>
      <c r="B45" s="126" t="s">
        <v>420</v>
      </c>
      <c r="C45" s="327">
        <f>SUM(C46:C50)</f>
        <v>98115080</v>
      </c>
    </row>
    <row r="46" spans="1:3" ht="12" customHeight="1">
      <c r="A46" s="471" t="s">
        <v>99</v>
      </c>
      <c r="B46" s="9" t="s">
        <v>50</v>
      </c>
      <c r="C46" s="325">
        <f>'9.4. sz. mell'!C46-'9.4.2. sz. mell'!C47</f>
        <v>70535000</v>
      </c>
    </row>
    <row r="47" spans="1:3" ht="12" customHeight="1">
      <c r="A47" s="471" t="s">
        <v>100</v>
      </c>
      <c r="B47" s="8" t="s">
        <v>183</v>
      </c>
      <c r="C47" s="325">
        <f>'9.4. sz. mell'!C47-'9.4.2. sz. mell'!C48</f>
        <v>15664080</v>
      </c>
    </row>
    <row r="48" spans="1:3" ht="12" customHeight="1">
      <c r="A48" s="471" t="s">
        <v>101</v>
      </c>
      <c r="B48" s="8" t="s">
        <v>140</v>
      </c>
      <c r="C48" s="325">
        <f>'9.4. sz. mell'!C48-'9.4.2. sz. mell'!C49</f>
        <v>11916000</v>
      </c>
    </row>
    <row r="49" spans="1:3" ht="12" customHeight="1">
      <c r="A49" s="471" t="s">
        <v>102</v>
      </c>
      <c r="B49" s="8" t="s">
        <v>184</v>
      </c>
      <c r="C49" s="325">
        <f>'9.4. sz. mell'!C49-'9.4.2. sz. mell'!C50</f>
        <v>0</v>
      </c>
    </row>
    <row r="50" spans="1:3" ht="12" customHeight="1" thickBot="1">
      <c r="A50" s="471" t="s">
        <v>148</v>
      </c>
      <c r="B50" s="8" t="s">
        <v>185</v>
      </c>
      <c r="C50" s="325">
        <f>'9.4. sz. mell'!C50-'9.4.2. sz. mell'!C51</f>
        <v>0</v>
      </c>
    </row>
    <row r="51" spans="1:3" ht="12" customHeight="1" thickBot="1">
      <c r="A51" s="210" t="s">
        <v>20</v>
      </c>
      <c r="B51" s="126" t="s">
        <v>421</v>
      </c>
      <c r="C51" s="327">
        <f>SUM(C52:C54)</f>
        <v>2540000</v>
      </c>
    </row>
    <row r="52" spans="1:3" s="479" customFormat="1" ht="12" customHeight="1">
      <c r="A52" s="471" t="s">
        <v>105</v>
      </c>
      <c r="B52" s="9" t="s">
        <v>230</v>
      </c>
      <c r="C52" s="325">
        <f>'9.4. sz. mell'!C52-'9.4.2. sz. mell'!C53</f>
        <v>2540000</v>
      </c>
    </row>
    <row r="53" spans="1:3" ht="12" customHeight="1">
      <c r="A53" s="471" t="s">
        <v>106</v>
      </c>
      <c r="B53" s="8" t="s">
        <v>187</v>
      </c>
      <c r="C53" s="325">
        <f>'9.4. sz. mell'!C53-'9.4.2. sz. mell'!C54</f>
        <v>0</v>
      </c>
    </row>
    <row r="54" spans="1:3" ht="12" customHeight="1">
      <c r="A54" s="471" t="s">
        <v>107</v>
      </c>
      <c r="B54" s="8" t="s">
        <v>59</v>
      </c>
      <c r="C54" s="325">
        <f>'9.4. sz. mell'!C54-'9.4.2. sz. mell'!C55</f>
        <v>0</v>
      </c>
    </row>
    <row r="55" spans="1:3" ht="12" customHeight="1" thickBot="1">
      <c r="A55" s="471" t="s">
        <v>108</v>
      </c>
      <c r="B55" s="8" t="s">
        <v>529</v>
      </c>
      <c r="C55" s="326">
        <f>'9.4. sz. mell'!C55-'9.4.2. sz. mell'!C56</f>
        <v>0</v>
      </c>
    </row>
    <row r="56" spans="1:3" ht="15" customHeight="1" thickBot="1">
      <c r="A56" s="210" t="s">
        <v>21</v>
      </c>
      <c r="B56" s="126" t="s">
        <v>13</v>
      </c>
      <c r="C56" s="578">
        <f>'9.4. sz. mell'!C56-'9.4.2. sz. mell'!C57</f>
        <v>0</v>
      </c>
    </row>
    <row r="57" spans="1:3" ht="13.5" thickBot="1">
      <c r="A57" s="210" t="s">
        <v>22</v>
      </c>
      <c r="B57" s="254" t="s">
        <v>535</v>
      </c>
      <c r="C57" s="380">
        <f>+C45+C51+C56</f>
        <v>100655080</v>
      </c>
    </row>
    <row r="58" ht="15" customHeight="1" thickBot="1">
      <c r="C58" s="381"/>
    </row>
    <row r="59" spans="1:3" ht="14.25" customHeight="1" thickBot="1">
      <c r="A59" s="257" t="s">
        <v>524</v>
      </c>
      <c r="B59" s="258"/>
      <c r="C59" s="578">
        <f>'9.4. sz. mell'!C59-'9.4.2. sz. mell'!C60</f>
        <v>18</v>
      </c>
    </row>
    <row r="60" spans="1:3" ht="13.5" thickBot="1">
      <c r="A60" s="257" t="s">
        <v>206</v>
      </c>
      <c r="B60" s="258"/>
      <c r="C60" s="578">
        <f>'9.4. sz. mell'!C60-'9.4.2. sz. mell'!C61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+CONCATENATE("9.4.2. melléklet a 3/2017. (II.2.) önkormányzati rendelethez")</f>
        <v>9.4.2.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'9.4. sz. mell'!B2</f>
        <v>Alsózsolcai 2. sz. Óvoda</v>
      </c>
      <c r="C3" s="382" t="s">
        <v>436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'9.3.1.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74" sqref="C74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3" customWidth="1"/>
    <col min="5" max="16384" width="9.375" style="433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152</v>
      </c>
      <c r="B2" s="593"/>
      <c r="C2" s="317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2017. évi előirányzat</v>
      </c>
    </row>
    <row r="4" spans="1:3" s="434" customFormat="1" ht="12" customHeight="1" thickBot="1">
      <c r="A4" s="428"/>
      <c r="B4" s="429" t="s">
        <v>498</v>
      </c>
      <c r="C4" s="430" t="s">
        <v>499</v>
      </c>
    </row>
    <row r="5" spans="1:3" s="435" customFormat="1" ht="12" customHeight="1" thickBot="1">
      <c r="A5" s="20" t="s">
        <v>19</v>
      </c>
      <c r="B5" s="21" t="s">
        <v>253</v>
      </c>
      <c r="C5" s="307">
        <f>+C6+C7+C8+C9+C10+C11</f>
        <v>378878623</v>
      </c>
    </row>
    <row r="6" spans="1:3" s="435" customFormat="1" ht="12" customHeight="1">
      <c r="A6" s="15" t="s">
        <v>99</v>
      </c>
      <c r="B6" s="436" t="s">
        <v>254</v>
      </c>
      <c r="C6" s="310">
        <f>'1.1.sz.mell.'!C6-'1.3.sz.mell.'!C6-'1.4.sz.mell.'!C6</f>
        <v>86254717</v>
      </c>
    </row>
    <row r="7" spans="1:3" s="435" customFormat="1" ht="12" customHeight="1">
      <c r="A7" s="14" t="s">
        <v>100</v>
      </c>
      <c r="B7" s="437" t="s">
        <v>255</v>
      </c>
      <c r="C7" s="310">
        <f>'1.1.sz.mell.'!C7-'1.3.sz.mell.'!C7-'1.4.sz.mell.'!C7</f>
        <v>156294990</v>
      </c>
    </row>
    <row r="8" spans="1:3" s="435" customFormat="1" ht="12" customHeight="1">
      <c r="A8" s="14" t="s">
        <v>101</v>
      </c>
      <c r="B8" s="437" t="s">
        <v>556</v>
      </c>
      <c r="C8" s="310">
        <f>'1.1.sz.mell.'!C8-'1.3.sz.mell.'!C8-'1.4.sz.mell.'!C8</f>
        <v>129368188</v>
      </c>
    </row>
    <row r="9" spans="1:3" s="435" customFormat="1" ht="12" customHeight="1">
      <c r="A9" s="14" t="s">
        <v>102</v>
      </c>
      <c r="B9" s="437" t="s">
        <v>257</v>
      </c>
      <c r="C9" s="310">
        <f>'1.1.sz.mell.'!C9-'1.3.sz.mell.'!C9-'1.4.sz.mell.'!C9</f>
        <v>6665580</v>
      </c>
    </row>
    <row r="10" spans="1:3" s="435" customFormat="1" ht="12" customHeight="1">
      <c r="A10" s="14" t="s">
        <v>148</v>
      </c>
      <c r="B10" s="303" t="s">
        <v>437</v>
      </c>
      <c r="C10" s="310">
        <f>'1.1.sz.mell.'!C10-'1.3.sz.mell.'!C10-'1.4.sz.mell.'!C10</f>
        <v>295148</v>
      </c>
    </row>
    <row r="11" spans="1:3" s="435" customFormat="1" ht="12" customHeight="1" thickBot="1">
      <c r="A11" s="16" t="s">
        <v>103</v>
      </c>
      <c r="B11" s="304" t="s">
        <v>438</v>
      </c>
      <c r="C11" s="310">
        <f>'1.1.sz.mell.'!C11-'1.3.sz.mell.'!C11-'1.4.sz.mell.'!C11</f>
        <v>0</v>
      </c>
    </row>
    <row r="12" spans="1:3" s="435" customFormat="1" ht="12" customHeight="1" thickBot="1">
      <c r="A12" s="20" t="s">
        <v>20</v>
      </c>
      <c r="B12" s="302" t="s">
        <v>258</v>
      </c>
      <c r="C12" s="307">
        <f>+C13+C14+C15+C16+C17</f>
        <v>65940525</v>
      </c>
    </row>
    <row r="13" spans="1:3" s="435" customFormat="1" ht="12" customHeight="1">
      <c r="A13" s="15" t="s">
        <v>105</v>
      </c>
      <c r="B13" s="436" t="s">
        <v>259</v>
      </c>
      <c r="C13" s="310">
        <f>'1.1.sz.mell.'!C13-'1.3.sz.mell.'!C13-'1.4.sz.mell.'!C13</f>
        <v>0</v>
      </c>
    </row>
    <row r="14" spans="1:3" s="435" customFormat="1" ht="12" customHeight="1">
      <c r="A14" s="14" t="s">
        <v>106</v>
      </c>
      <c r="B14" s="437" t="s">
        <v>260</v>
      </c>
      <c r="C14" s="310">
        <f>'1.1.sz.mell.'!C14-'1.3.sz.mell.'!C14-'1.4.sz.mell.'!C14</f>
        <v>0</v>
      </c>
    </row>
    <row r="15" spans="1:3" s="435" customFormat="1" ht="12" customHeight="1">
      <c r="A15" s="14" t="s">
        <v>107</v>
      </c>
      <c r="B15" s="437" t="s">
        <v>427</v>
      </c>
      <c r="C15" s="310">
        <f>'1.1.sz.mell.'!C15-'1.3.sz.mell.'!C15-'1.4.sz.mell.'!C15</f>
        <v>0</v>
      </c>
    </row>
    <row r="16" spans="1:3" s="435" customFormat="1" ht="12" customHeight="1">
      <c r="A16" s="14" t="s">
        <v>108</v>
      </c>
      <c r="B16" s="437" t="s">
        <v>428</v>
      </c>
      <c r="C16" s="310">
        <f>'1.1.sz.mell.'!C16-'1.3.sz.mell.'!C16-'1.4.sz.mell.'!C16</f>
        <v>0</v>
      </c>
    </row>
    <row r="17" spans="1:3" s="435" customFormat="1" ht="12" customHeight="1">
      <c r="A17" s="14" t="s">
        <v>109</v>
      </c>
      <c r="B17" s="437" t="s">
        <v>261</v>
      </c>
      <c r="C17" s="310">
        <f>'1.1.sz.mell.'!C17-'1.3.sz.mell.'!C17-'1.4.sz.mell.'!C17</f>
        <v>65940525</v>
      </c>
    </row>
    <row r="18" spans="1:3" s="435" customFormat="1" ht="12" customHeight="1" thickBot="1">
      <c r="A18" s="16" t="s">
        <v>118</v>
      </c>
      <c r="B18" s="304" t="s">
        <v>262</v>
      </c>
      <c r="C18" s="310">
        <f>'1.1.sz.mell.'!C18-'1.3.sz.mell.'!C18-'1.4.sz.mell.'!C18</f>
        <v>0</v>
      </c>
    </row>
    <row r="19" spans="1:3" s="435" customFormat="1" ht="12" customHeight="1" thickBot="1">
      <c r="A19" s="20" t="s">
        <v>21</v>
      </c>
      <c r="B19" s="21" t="s">
        <v>263</v>
      </c>
      <c r="C19" s="307">
        <f>+C20+C21+C22+C23+C24</f>
        <v>0</v>
      </c>
    </row>
    <row r="20" spans="1:3" s="435" customFormat="1" ht="12" customHeight="1">
      <c r="A20" s="15" t="s">
        <v>88</v>
      </c>
      <c r="B20" s="436" t="s">
        <v>264</v>
      </c>
      <c r="C20" s="310">
        <f>'1.1.sz.mell.'!C20-'1.3.sz.mell.'!C20-'1.4.sz.mell.'!C20</f>
        <v>0</v>
      </c>
    </row>
    <row r="21" spans="1:3" s="435" customFormat="1" ht="12" customHeight="1">
      <c r="A21" s="14" t="s">
        <v>89</v>
      </c>
      <c r="B21" s="437" t="s">
        <v>265</v>
      </c>
      <c r="C21" s="310">
        <f>'1.1.sz.mell.'!C21-'1.3.sz.mell.'!C21-'1.4.sz.mell.'!C21</f>
        <v>0</v>
      </c>
    </row>
    <row r="22" spans="1:3" s="435" customFormat="1" ht="12" customHeight="1">
      <c r="A22" s="14" t="s">
        <v>90</v>
      </c>
      <c r="B22" s="437" t="s">
        <v>429</v>
      </c>
      <c r="C22" s="310">
        <f>'1.1.sz.mell.'!C22-'1.3.sz.mell.'!C22-'1.4.sz.mell.'!C22</f>
        <v>0</v>
      </c>
    </row>
    <row r="23" spans="1:3" s="435" customFormat="1" ht="12" customHeight="1">
      <c r="A23" s="14" t="s">
        <v>91</v>
      </c>
      <c r="B23" s="437" t="s">
        <v>430</v>
      </c>
      <c r="C23" s="310">
        <f>'1.1.sz.mell.'!C23-'1.3.sz.mell.'!C23-'1.4.sz.mell.'!C23</f>
        <v>0</v>
      </c>
    </row>
    <row r="24" spans="1:3" s="435" customFormat="1" ht="12" customHeight="1">
      <c r="A24" s="14" t="s">
        <v>171</v>
      </c>
      <c r="B24" s="437" t="s">
        <v>266</v>
      </c>
      <c r="C24" s="310">
        <f>'1.1.sz.mell.'!C24-'1.3.sz.mell.'!C24-'1.4.sz.mell.'!C24</f>
        <v>0</v>
      </c>
    </row>
    <row r="25" spans="1:3" s="435" customFormat="1" ht="12" customHeight="1" thickBot="1">
      <c r="A25" s="16" t="s">
        <v>172</v>
      </c>
      <c r="B25" s="438" t="s">
        <v>267</v>
      </c>
      <c r="C25" s="310">
        <f>'1.1.sz.mell.'!C25-'1.3.sz.mell.'!C25-'1.4.sz.mell.'!C25</f>
        <v>0</v>
      </c>
    </row>
    <row r="26" spans="1:3" s="435" customFormat="1" ht="12" customHeight="1" thickBot="1">
      <c r="A26" s="20" t="s">
        <v>173</v>
      </c>
      <c r="B26" s="21" t="s">
        <v>566</v>
      </c>
      <c r="C26" s="313">
        <f>SUM(C27:C33)</f>
        <v>175895438</v>
      </c>
    </row>
    <row r="27" spans="1:3" s="435" customFormat="1" ht="12" customHeight="1">
      <c r="A27" s="15" t="s">
        <v>269</v>
      </c>
      <c r="B27" s="436" t="s">
        <v>561</v>
      </c>
      <c r="C27" s="310">
        <f>'1.1.sz.mell.'!C27-'1.3.sz.mell.'!C27-'1.4.sz.mell.'!C27</f>
        <v>73712000</v>
      </c>
    </row>
    <row r="28" spans="1:3" s="435" customFormat="1" ht="12" customHeight="1">
      <c r="A28" s="14" t="s">
        <v>270</v>
      </c>
      <c r="B28" s="437" t="s">
        <v>562</v>
      </c>
      <c r="C28" s="310">
        <f>'1.1.sz.mell.'!C28-'1.3.sz.mell.'!C28-'1.4.sz.mell.'!C28</f>
        <v>0</v>
      </c>
    </row>
    <row r="29" spans="1:3" s="435" customFormat="1" ht="12" customHeight="1">
      <c r="A29" s="14" t="s">
        <v>271</v>
      </c>
      <c r="B29" s="437" t="s">
        <v>563</v>
      </c>
      <c r="C29" s="310">
        <f>'1.1.sz.mell.'!C29-'1.3.sz.mell.'!C29-'1.4.sz.mell.'!C29</f>
        <v>92683438</v>
      </c>
    </row>
    <row r="30" spans="1:3" s="435" customFormat="1" ht="12" customHeight="1">
      <c r="A30" s="14" t="s">
        <v>272</v>
      </c>
      <c r="B30" s="437" t="s">
        <v>564</v>
      </c>
      <c r="C30" s="310">
        <f>'1.1.sz.mell.'!C30-'1.3.sz.mell.'!C30-'1.4.sz.mell.'!C30</f>
        <v>1000000</v>
      </c>
    </row>
    <row r="31" spans="1:3" s="435" customFormat="1" ht="12" customHeight="1">
      <c r="A31" s="14" t="s">
        <v>558</v>
      </c>
      <c r="B31" s="437" t="s">
        <v>273</v>
      </c>
      <c r="C31" s="310">
        <f>'1.1.sz.mell.'!C31-'1.3.sz.mell.'!C31-'1.4.sz.mell.'!C31</f>
        <v>8000000</v>
      </c>
    </row>
    <row r="32" spans="1:3" s="435" customFormat="1" ht="12" customHeight="1">
      <c r="A32" s="14" t="s">
        <v>559</v>
      </c>
      <c r="B32" s="437" t="s">
        <v>274</v>
      </c>
      <c r="C32" s="310">
        <f>'1.1.sz.mell.'!C32-'1.3.sz.mell.'!C32-'1.4.sz.mell.'!C32</f>
        <v>0</v>
      </c>
    </row>
    <row r="33" spans="1:3" s="435" customFormat="1" ht="12" customHeight="1" thickBot="1">
      <c r="A33" s="16" t="s">
        <v>560</v>
      </c>
      <c r="B33" s="526" t="s">
        <v>275</v>
      </c>
      <c r="C33" s="310">
        <f>'1.1.sz.mell.'!C33-'1.3.sz.mell.'!C33-'1.4.sz.mell.'!C33</f>
        <v>500000</v>
      </c>
    </row>
    <row r="34" spans="1:3" s="435" customFormat="1" ht="12" customHeight="1" thickBot="1">
      <c r="A34" s="20" t="s">
        <v>23</v>
      </c>
      <c r="B34" s="21" t="s">
        <v>439</v>
      </c>
      <c r="C34" s="307">
        <f>SUM(C35:C45)</f>
        <v>48215000</v>
      </c>
    </row>
    <row r="35" spans="1:3" s="435" customFormat="1" ht="12" customHeight="1">
      <c r="A35" s="15" t="s">
        <v>92</v>
      </c>
      <c r="B35" s="436" t="s">
        <v>278</v>
      </c>
      <c r="C35" s="310">
        <f>'1.1.sz.mell.'!C35-'1.3.sz.mell.'!C35-'1.4.sz.mell.'!C35</f>
        <v>0</v>
      </c>
    </row>
    <row r="36" spans="1:3" s="435" customFormat="1" ht="12" customHeight="1">
      <c r="A36" s="14" t="s">
        <v>93</v>
      </c>
      <c r="B36" s="437" t="s">
        <v>279</v>
      </c>
      <c r="C36" s="310">
        <f>'1.1.sz.mell.'!C36-'1.3.sz.mell.'!C36-'1.4.sz.mell.'!C36</f>
        <v>7521000</v>
      </c>
    </row>
    <row r="37" spans="1:3" s="435" customFormat="1" ht="12" customHeight="1">
      <c r="A37" s="14" t="s">
        <v>94</v>
      </c>
      <c r="B37" s="437" t="s">
        <v>280</v>
      </c>
      <c r="C37" s="310">
        <f>'1.1.sz.mell.'!C37-'1.3.sz.mell.'!C37-'1.4.sz.mell.'!C37</f>
        <v>16417000</v>
      </c>
    </row>
    <row r="38" spans="1:3" s="435" customFormat="1" ht="12" customHeight="1">
      <c r="A38" s="14" t="s">
        <v>175</v>
      </c>
      <c r="B38" s="437" t="s">
        <v>281</v>
      </c>
      <c r="C38" s="310">
        <f>'1.1.sz.mell.'!C38-'1.3.sz.mell.'!C38-'1.4.sz.mell.'!C38</f>
        <v>3000000</v>
      </c>
    </row>
    <row r="39" spans="1:3" s="435" customFormat="1" ht="12" customHeight="1">
      <c r="A39" s="14" t="s">
        <v>176</v>
      </c>
      <c r="B39" s="437" t="s">
        <v>282</v>
      </c>
      <c r="C39" s="310">
        <f>'1.1.sz.mell.'!C39-'1.3.sz.mell.'!C39-'1.4.sz.mell.'!C39</f>
        <v>10760000</v>
      </c>
    </row>
    <row r="40" spans="1:3" s="435" customFormat="1" ht="12" customHeight="1">
      <c r="A40" s="14" t="s">
        <v>177</v>
      </c>
      <c r="B40" s="437" t="s">
        <v>283</v>
      </c>
      <c r="C40" s="310">
        <f>'1.1.sz.mell.'!C40-'1.3.sz.mell.'!C40-'1.4.sz.mell.'!C40</f>
        <v>9017000</v>
      </c>
    </row>
    <row r="41" spans="1:3" s="435" customFormat="1" ht="12" customHeight="1">
      <c r="A41" s="14" t="s">
        <v>178</v>
      </c>
      <c r="B41" s="437" t="s">
        <v>284</v>
      </c>
      <c r="C41" s="310">
        <f>'1.1.sz.mell.'!C41-'1.3.sz.mell.'!C41-'1.4.sz.mell.'!C41</f>
        <v>0</v>
      </c>
    </row>
    <row r="42" spans="1:3" s="435" customFormat="1" ht="12" customHeight="1">
      <c r="A42" s="14" t="s">
        <v>179</v>
      </c>
      <c r="B42" s="437" t="s">
        <v>565</v>
      </c>
      <c r="C42" s="310">
        <f>'1.1.sz.mell.'!C42-'1.3.sz.mell.'!C42-'1.4.sz.mell.'!C42</f>
        <v>1500000</v>
      </c>
    </row>
    <row r="43" spans="1:3" s="435" customFormat="1" ht="12" customHeight="1">
      <c r="A43" s="14" t="s">
        <v>276</v>
      </c>
      <c r="B43" s="437" t="s">
        <v>286</v>
      </c>
      <c r="C43" s="310">
        <f>'1.1.sz.mell.'!C43-'1.3.sz.mell.'!C43-'1.4.sz.mell.'!C43</f>
        <v>0</v>
      </c>
    </row>
    <row r="44" spans="1:3" s="435" customFormat="1" ht="12" customHeight="1">
      <c r="A44" s="16" t="s">
        <v>277</v>
      </c>
      <c r="B44" s="438" t="s">
        <v>441</v>
      </c>
      <c r="C44" s="310">
        <f>'1.1.sz.mell.'!C44-'1.3.sz.mell.'!C44-'1.4.sz.mell.'!C44</f>
        <v>0</v>
      </c>
    </row>
    <row r="45" spans="1:3" s="435" customFormat="1" ht="12" customHeight="1" thickBot="1">
      <c r="A45" s="16" t="s">
        <v>440</v>
      </c>
      <c r="B45" s="304" t="s">
        <v>287</v>
      </c>
      <c r="C45" s="310">
        <f>'1.1.sz.mell.'!C45-'1.3.sz.mell.'!C45-'1.4.sz.mell.'!C45</f>
        <v>0</v>
      </c>
    </row>
    <row r="46" spans="1:3" s="435" customFormat="1" ht="12" customHeight="1" thickBot="1">
      <c r="A46" s="20" t="s">
        <v>24</v>
      </c>
      <c r="B46" s="21" t="s">
        <v>288</v>
      </c>
      <c r="C46" s="307">
        <f>SUM(C47:C51)</f>
        <v>0</v>
      </c>
    </row>
    <row r="47" spans="1:3" s="435" customFormat="1" ht="12" customHeight="1">
      <c r="A47" s="15" t="s">
        <v>95</v>
      </c>
      <c r="B47" s="436" t="s">
        <v>292</v>
      </c>
      <c r="C47" s="310">
        <f>'1.1.sz.mell.'!C47-'1.3.sz.mell.'!C47-'1.4.sz.mell.'!C47</f>
        <v>0</v>
      </c>
    </row>
    <row r="48" spans="1:3" s="435" customFormat="1" ht="12" customHeight="1">
      <c r="A48" s="14" t="s">
        <v>96</v>
      </c>
      <c r="B48" s="437" t="s">
        <v>293</v>
      </c>
      <c r="C48" s="310">
        <f>'1.1.sz.mell.'!C48-'1.3.sz.mell.'!C48-'1.4.sz.mell.'!C48</f>
        <v>0</v>
      </c>
    </row>
    <row r="49" spans="1:3" s="435" customFormat="1" ht="12" customHeight="1">
      <c r="A49" s="14" t="s">
        <v>289</v>
      </c>
      <c r="B49" s="437" t="s">
        <v>294</v>
      </c>
      <c r="C49" s="310">
        <f>'1.1.sz.mell.'!C49-'1.3.sz.mell.'!C49-'1.4.sz.mell.'!C49</f>
        <v>0</v>
      </c>
    </row>
    <row r="50" spans="1:3" s="435" customFormat="1" ht="12" customHeight="1">
      <c r="A50" s="14" t="s">
        <v>290</v>
      </c>
      <c r="B50" s="437" t="s">
        <v>295</v>
      </c>
      <c r="C50" s="310">
        <f>'1.1.sz.mell.'!C50-'1.3.sz.mell.'!C50-'1.4.sz.mell.'!C50</f>
        <v>0</v>
      </c>
    </row>
    <row r="51" spans="1:3" s="435" customFormat="1" ht="12" customHeight="1" thickBot="1">
      <c r="A51" s="16" t="s">
        <v>291</v>
      </c>
      <c r="B51" s="304" t="s">
        <v>296</v>
      </c>
      <c r="C51" s="310">
        <f>'1.1.sz.mell.'!C51-'1.3.sz.mell.'!C51-'1.4.sz.mell.'!C51</f>
        <v>0</v>
      </c>
    </row>
    <row r="52" spans="1:3" s="435" customFormat="1" ht="12" customHeight="1" thickBot="1">
      <c r="A52" s="20" t="s">
        <v>180</v>
      </c>
      <c r="B52" s="21" t="s">
        <v>297</v>
      </c>
      <c r="C52" s="307">
        <f>SUM(C53:C55)</f>
        <v>0</v>
      </c>
    </row>
    <row r="53" spans="1:3" s="435" customFormat="1" ht="12" customHeight="1">
      <c r="A53" s="15" t="s">
        <v>97</v>
      </c>
      <c r="B53" s="436" t="s">
        <v>298</v>
      </c>
      <c r="C53" s="310">
        <f>'1.1.sz.mell.'!C53-'1.3.sz.mell.'!C53-'1.4.sz.mell.'!C53</f>
        <v>0</v>
      </c>
    </row>
    <row r="54" spans="1:3" s="435" customFormat="1" ht="12" customHeight="1">
      <c r="A54" s="14" t="s">
        <v>98</v>
      </c>
      <c r="B54" s="437" t="s">
        <v>431</v>
      </c>
      <c r="C54" s="310">
        <f>'1.1.sz.mell.'!C54-'1.3.sz.mell.'!C54-'1.4.sz.mell.'!C54</f>
        <v>0</v>
      </c>
    </row>
    <row r="55" spans="1:3" s="435" customFormat="1" ht="12" customHeight="1">
      <c r="A55" s="14" t="s">
        <v>301</v>
      </c>
      <c r="B55" s="437" t="s">
        <v>299</v>
      </c>
      <c r="C55" s="310">
        <f>'1.1.sz.mell.'!C55-'1.3.sz.mell.'!C55-'1.4.sz.mell.'!C55</f>
        <v>0</v>
      </c>
    </row>
    <row r="56" spans="1:3" s="435" customFormat="1" ht="12" customHeight="1" thickBot="1">
      <c r="A56" s="16" t="s">
        <v>302</v>
      </c>
      <c r="B56" s="304" t="s">
        <v>300</v>
      </c>
      <c r="C56" s="310">
        <f>'1.1.sz.mell.'!C56-'1.3.sz.mell.'!C56-'1.4.sz.mell.'!C56</f>
        <v>0</v>
      </c>
    </row>
    <row r="57" spans="1:3" s="435" customFormat="1" ht="12" customHeight="1" thickBot="1">
      <c r="A57" s="20" t="s">
        <v>26</v>
      </c>
      <c r="B57" s="302" t="s">
        <v>303</v>
      </c>
      <c r="C57" s="307">
        <f>SUM(C58:C60)</f>
        <v>0</v>
      </c>
    </row>
    <row r="58" spans="1:3" s="435" customFormat="1" ht="12" customHeight="1">
      <c r="A58" s="15" t="s">
        <v>181</v>
      </c>
      <c r="B58" s="436" t="s">
        <v>305</v>
      </c>
      <c r="C58" s="310">
        <f>'1.1.sz.mell.'!C58-'1.3.sz.mell.'!C58-'1.4.sz.mell.'!C58</f>
        <v>0</v>
      </c>
    </row>
    <row r="59" spans="1:3" s="435" customFormat="1" ht="12" customHeight="1">
      <c r="A59" s="14" t="s">
        <v>182</v>
      </c>
      <c r="B59" s="437" t="s">
        <v>432</v>
      </c>
      <c r="C59" s="310">
        <f>'1.1.sz.mell.'!C59-'1.3.sz.mell.'!C59-'1.4.sz.mell.'!C59</f>
        <v>0</v>
      </c>
    </row>
    <row r="60" spans="1:3" s="435" customFormat="1" ht="12" customHeight="1">
      <c r="A60" s="14" t="s">
        <v>231</v>
      </c>
      <c r="B60" s="437" t="s">
        <v>306</v>
      </c>
      <c r="C60" s="310">
        <f>'1.1.sz.mell.'!C60-'1.3.sz.mell.'!C60-'1.4.sz.mell.'!C60</f>
        <v>0</v>
      </c>
    </row>
    <row r="61" spans="1:3" s="435" customFormat="1" ht="12" customHeight="1" thickBot="1">
      <c r="A61" s="16" t="s">
        <v>304</v>
      </c>
      <c r="B61" s="304" t="s">
        <v>307</v>
      </c>
      <c r="C61" s="310">
        <f>'1.1.sz.mell.'!C61-'1.3.sz.mell.'!C61-'1.4.sz.mell.'!C61</f>
        <v>0</v>
      </c>
    </row>
    <row r="62" spans="1:3" s="435" customFormat="1" ht="12" customHeight="1" thickBot="1">
      <c r="A62" s="503" t="s">
        <v>481</v>
      </c>
      <c r="B62" s="21" t="s">
        <v>308</v>
      </c>
      <c r="C62" s="313">
        <f>+C5+C12+C19+C26+C34+C46+C52+C57</f>
        <v>668929586</v>
      </c>
    </row>
    <row r="63" spans="1:3" s="435" customFormat="1" ht="12" customHeight="1" thickBot="1">
      <c r="A63" s="483" t="s">
        <v>309</v>
      </c>
      <c r="B63" s="302" t="s">
        <v>310</v>
      </c>
      <c r="C63" s="307">
        <f>SUM(C64:C66)</f>
        <v>0</v>
      </c>
    </row>
    <row r="64" spans="1:3" s="435" customFormat="1" ht="12" customHeight="1">
      <c r="A64" s="15" t="s">
        <v>341</v>
      </c>
      <c r="B64" s="436" t="s">
        <v>311</v>
      </c>
      <c r="C64" s="310">
        <f>'1.1.sz.mell.'!C64-'1.3.sz.mell.'!C64-'1.4.sz.mell.'!C64</f>
        <v>0</v>
      </c>
    </row>
    <row r="65" spans="1:3" s="435" customFormat="1" ht="12" customHeight="1">
      <c r="A65" s="14" t="s">
        <v>350</v>
      </c>
      <c r="B65" s="437" t="s">
        <v>312</v>
      </c>
      <c r="C65" s="310">
        <f>'1.1.sz.mell.'!C65-'1.3.sz.mell.'!C65-'1.4.sz.mell.'!C65</f>
        <v>0</v>
      </c>
    </row>
    <row r="66" spans="1:3" s="435" customFormat="1" ht="12" customHeight="1" thickBot="1">
      <c r="A66" s="16" t="s">
        <v>351</v>
      </c>
      <c r="B66" s="499" t="s">
        <v>466</v>
      </c>
      <c r="C66" s="310">
        <f>'1.1.sz.mell.'!C66-'1.3.sz.mell.'!C66-'1.4.sz.mell.'!C66</f>
        <v>0</v>
      </c>
    </row>
    <row r="67" spans="1:3" s="435" customFormat="1" ht="12" customHeight="1" thickBot="1">
      <c r="A67" s="483" t="s">
        <v>314</v>
      </c>
      <c r="B67" s="302" t="s">
        <v>315</v>
      </c>
      <c r="C67" s="307">
        <f>SUM(C68:C71)</f>
        <v>0</v>
      </c>
    </row>
    <row r="68" spans="1:3" s="435" customFormat="1" ht="12" customHeight="1">
      <c r="A68" s="15" t="s">
        <v>149</v>
      </c>
      <c r="B68" s="436" t="s">
        <v>316</v>
      </c>
      <c r="C68" s="310">
        <f>'1.1.sz.mell.'!C68-'1.3.sz.mell.'!C68-'1.4.sz.mell.'!C68</f>
        <v>0</v>
      </c>
    </row>
    <row r="69" spans="1:3" s="435" customFormat="1" ht="12" customHeight="1">
      <c r="A69" s="14" t="s">
        <v>150</v>
      </c>
      <c r="B69" s="437" t="s">
        <v>317</v>
      </c>
      <c r="C69" s="310">
        <f>'1.1.sz.mell.'!C69-'1.3.sz.mell.'!C69-'1.4.sz.mell.'!C69</f>
        <v>0</v>
      </c>
    </row>
    <row r="70" spans="1:3" s="435" customFormat="1" ht="12" customHeight="1">
      <c r="A70" s="14" t="s">
        <v>342</v>
      </c>
      <c r="B70" s="437" t="s">
        <v>318</v>
      </c>
      <c r="C70" s="310">
        <f>'1.1.sz.mell.'!C70-'1.3.sz.mell.'!C70-'1.4.sz.mell.'!C70</f>
        <v>0</v>
      </c>
    </row>
    <row r="71" spans="1:3" s="435" customFormat="1" ht="12" customHeight="1" thickBot="1">
      <c r="A71" s="16" t="s">
        <v>343</v>
      </c>
      <c r="B71" s="304" t="s">
        <v>319</v>
      </c>
      <c r="C71" s="310">
        <f>'1.1.sz.mell.'!C71-'1.3.sz.mell.'!C71-'1.4.sz.mell.'!C71</f>
        <v>0</v>
      </c>
    </row>
    <row r="72" spans="1:3" s="435" customFormat="1" ht="12" customHeight="1" thickBot="1">
      <c r="A72" s="483" t="s">
        <v>320</v>
      </c>
      <c r="B72" s="302" t="s">
        <v>321</v>
      </c>
      <c r="C72" s="307">
        <f>SUM(C73:C74)</f>
        <v>548370062</v>
      </c>
    </row>
    <row r="73" spans="1:3" s="435" customFormat="1" ht="12" customHeight="1">
      <c r="A73" s="15" t="s">
        <v>344</v>
      </c>
      <c r="B73" s="436" t="s">
        <v>322</v>
      </c>
      <c r="C73" s="310">
        <f>'1.1.sz.mell.'!C73-'1.3.sz.mell.'!C73-'1.4.sz.mell.'!C73</f>
        <v>548370062</v>
      </c>
    </row>
    <row r="74" spans="1:3" s="435" customFormat="1" ht="12" customHeight="1" thickBot="1">
      <c r="A74" s="16" t="s">
        <v>345</v>
      </c>
      <c r="B74" s="304" t="s">
        <v>323</v>
      </c>
      <c r="C74" s="310">
        <f>'1.1.sz.mell.'!C74-'1.3.sz.mell.'!C74-'1.4.sz.mell.'!C74</f>
        <v>0</v>
      </c>
    </row>
    <row r="75" spans="1:3" s="435" customFormat="1" ht="12" customHeight="1" thickBot="1">
      <c r="A75" s="483" t="s">
        <v>324</v>
      </c>
      <c r="B75" s="302" t="s">
        <v>325</v>
      </c>
      <c r="C75" s="307">
        <f>SUM(C76:C78)</f>
        <v>0</v>
      </c>
    </row>
    <row r="76" spans="1:3" s="435" customFormat="1" ht="12" customHeight="1">
      <c r="A76" s="15" t="s">
        <v>346</v>
      </c>
      <c r="B76" s="436" t="s">
        <v>326</v>
      </c>
      <c r="C76" s="310">
        <f>'1.1.sz.mell.'!C76-'1.3.sz.mell.'!C76-'1.4.sz.mell.'!C76</f>
        <v>0</v>
      </c>
    </row>
    <row r="77" spans="1:3" s="435" customFormat="1" ht="12" customHeight="1">
      <c r="A77" s="14" t="s">
        <v>347</v>
      </c>
      <c r="B77" s="437" t="s">
        <v>327</v>
      </c>
      <c r="C77" s="310">
        <f>'1.1.sz.mell.'!C77-'1.3.sz.mell.'!C77-'1.4.sz.mell.'!C77</f>
        <v>0</v>
      </c>
    </row>
    <row r="78" spans="1:3" s="435" customFormat="1" ht="12" customHeight="1" thickBot="1">
      <c r="A78" s="16" t="s">
        <v>348</v>
      </c>
      <c r="B78" s="304" t="s">
        <v>328</v>
      </c>
      <c r="C78" s="310">
        <f>'1.1.sz.mell.'!C78-'1.3.sz.mell.'!C78-'1.4.sz.mell.'!C78</f>
        <v>0</v>
      </c>
    </row>
    <row r="79" spans="1:3" s="435" customFormat="1" ht="12" customHeight="1" thickBot="1">
      <c r="A79" s="483" t="s">
        <v>329</v>
      </c>
      <c r="B79" s="302" t="s">
        <v>349</v>
      </c>
      <c r="C79" s="307">
        <f>SUM(C80:C83)</f>
        <v>0</v>
      </c>
    </row>
    <row r="80" spans="1:3" s="435" customFormat="1" ht="12" customHeight="1">
      <c r="A80" s="440" t="s">
        <v>330</v>
      </c>
      <c r="B80" s="436" t="s">
        <v>331</v>
      </c>
      <c r="C80" s="310">
        <f>'1.1.sz.mell.'!C80-'1.3.sz.mell.'!C80-'1.4.sz.mell.'!C80</f>
        <v>0</v>
      </c>
    </row>
    <row r="81" spans="1:3" s="435" customFormat="1" ht="12" customHeight="1">
      <c r="A81" s="441" t="s">
        <v>332</v>
      </c>
      <c r="B81" s="437" t="s">
        <v>333</v>
      </c>
      <c r="C81" s="310">
        <f>'1.1.sz.mell.'!C81-'1.3.sz.mell.'!C81-'1.4.sz.mell.'!C81</f>
        <v>0</v>
      </c>
    </row>
    <row r="82" spans="1:3" s="435" customFormat="1" ht="12" customHeight="1">
      <c r="A82" s="441" t="s">
        <v>334</v>
      </c>
      <c r="B82" s="437" t="s">
        <v>335</v>
      </c>
      <c r="C82" s="310">
        <f>'1.1.sz.mell.'!C82-'1.3.sz.mell.'!C82-'1.4.sz.mell.'!C82</f>
        <v>0</v>
      </c>
    </row>
    <row r="83" spans="1:3" s="435" customFormat="1" ht="12" customHeight="1" thickBot="1">
      <c r="A83" s="442" t="s">
        <v>336</v>
      </c>
      <c r="B83" s="304" t="s">
        <v>337</v>
      </c>
      <c r="C83" s="575">
        <f>'1.1.sz.mell.'!C83-'1.3.sz.mell.'!C83-'1.4.sz.mell.'!C83</f>
        <v>0</v>
      </c>
    </row>
    <row r="84" spans="1:3" s="435" customFormat="1" ht="12" customHeight="1" thickBot="1">
      <c r="A84" s="483" t="s">
        <v>338</v>
      </c>
      <c r="B84" s="302" t="s">
        <v>480</v>
      </c>
      <c r="C84" s="576">
        <f>'1.1.sz.mell.'!C84-'1.3.sz.mell.'!C84-'1.4.sz.mell.'!C84</f>
        <v>0</v>
      </c>
    </row>
    <row r="85" spans="1:3" s="435" customFormat="1" ht="13.5" customHeight="1" thickBot="1">
      <c r="A85" s="483" t="s">
        <v>340</v>
      </c>
      <c r="B85" s="302" t="s">
        <v>339</v>
      </c>
      <c r="C85" s="576">
        <f>'1.1.sz.mell.'!C85-'1.3.sz.mell.'!C85-'1.4.sz.mell.'!C85</f>
        <v>0</v>
      </c>
    </row>
    <row r="86" spans="1:3" s="435" customFormat="1" ht="15.75" customHeight="1" thickBot="1">
      <c r="A86" s="483" t="s">
        <v>352</v>
      </c>
      <c r="B86" s="443" t="s">
        <v>483</v>
      </c>
      <c r="C86" s="313">
        <f>+C63+C67+C72+C75+C79+C85+C84</f>
        <v>548370062</v>
      </c>
    </row>
    <row r="87" spans="1:3" s="435" customFormat="1" ht="16.5" customHeight="1" thickBot="1">
      <c r="A87" s="484" t="s">
        <v>482</v>
      </c>
      <c r="B87" s="444" t="s">
        <v>484</v>
      </c>
      <c r="C87" s="313">
        <f>+C62+C86</f>
        <v>1217299648</v>
      </c>
    </row>
    <row r="88" spans="1:3" s="435" customFormat="1" ht="83.25" customHeight="1">
      <c r="A88" s="5"/>
      <c r="B88" s="6"/>
      <c r="C88" s="314"/>
    </row>
    <row r="89" spans="1:3" ht="16.5" customHeight="1">
      <c r="A89" s="592" t="s">
        <v>48</v>
      </c>
      <c r="B89" s="592"/>
      <c r="C89" s="592"/>
    </row>
    <row r="90" spans="1:3" s="445" customFormat="1" ht="16.5" customHeight="1" thickBot="1">
      <c r="A90" s="594" t="s">
        <v>153</v>
      </c>
      <c r="B90" s="594"/>
      <c r="C90" s="142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2017. évi előirányzat</v>
      </c>
    </row>
    <row r="92" spans="1:3" s="434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6">
        <f>C94+C95+C96+C97+C98+C111</f>
        <v>1177403173</v>
      </c>
    </row>
    <row r="94" spans="1:3" ht="12" customHeight="1">
      <c r="A94" s="17" t="s">
        <v>99</v>
      </c>
      <c r="B94" s="10" t="s">
        <v>50</v>
      </c>
      <c r="C94" s="308">
        <f>'9.1.1. sz. mell'!C96+'9.2.1. sz. mell'!C48+'9.3.1. sz. mell'!C47+'9.4.1. sz. mell'!C46+'9.5.1. sz. mell'!C47+'9.6.1. sz. mell'!C47+'9.7.1. sz. mell'!C47</f>
        <v>327821325</v>
      </c>
    </row>
    <row r="95" spans="1:3" ht="12" customHeight="1">
      <c r="A95" s="14" t="s">
        <v>100</v>
      </c>
      <c r="B95" s="8" t="s">
        <v>183</v>
      </c>
      <c r="C95" s="309">
        <f>'9.1.1. sz. mell'!C97+'9.2.1. sz. mell'!C49+'9.3.1. sz. mell'!C48+'9.4.1. sz. mell'!C47+'9.5.1. sz. mell'!C48+'9.6.1. sz. mell'!C48+'9.7.1. sz. mell'!C48</f>
        <v>67845786</v>
      </c>
    </row>
    <row r="96" spans="1:3" ht="12" customHeight="1">
      <c r="A96" s="14" t="s">
        <v>101</v>
      </c>
      <c r="B96" s="8" t="s">
        <v>140</v>
      </c>
      <c r="C96" s="309">
        <f>'9.1.1. sz. mell'!C98+'9.2.1. sz. mell'!C50+'9.3.1. sz. mell'!C49+'9.4.1. sz. mell'!C48+'9.5.1. sz. mell'!C49+'9.6.1. sz. mell'!C49+'9.7.1. sz. mell'!C49</f>
        <v>229092000</v>
      </c>
    </row>
    <row r="97" spans="1:3" ht="12" customHeight="1">
      <c r="A97" s="14" t="s">
        <v>102</v>
      </c>
      <c r="B97" s="11" t="s">
        <v>184</v>
      </c>
      <c r="C97" s="309">
        <f>'9.1.1. sz. mell'!C99+'9.2.1. sz. mell'!C51+'9.3.1. sz. mell'!C50+'9.4.1. sz. mell'!C49+'9.5.1. sz. mell'!C50+'9.6.1. sz. mell'!C50+'9.7.1. sz. mell'!C50</f>
        <v>3274000</v>
      </c>
    </row>
    <row r="98" spans="1:3" ht="12" customHeight="1">
      <c r="A98" s="14" t="s">
        <v>113</v>
      </c>
      <c r="B98" s="19" t="s">
        <v>185</v>
      </c>
      <c r="C98" s="309">
        <f>'9.1.1. sz. mell'!C100+'9.2.1. sz. mell'!C52+'9.3.1. sz. mell'!C51+'9.4.1. sz. mell'!C50+'9.5.1. sz. mell'!C51+'9.6.1. sz. mell'!C51+'9.7.1. sz. mell'!C51</f>
        <v>0</v>
      </c>
    </row>
    <row r="99" spans="1:3" ht="12" customHeight="1">
      <c r="A99" s="14" t="s">
        <v>103</v>
      </c>
      <c r="B99" s="8" t="s">
        <v>447</v>
      </c>
      <c r="C99" s="311">
        <f>'9.1.1. sz. mell'!C101</f>
        <v>0</v>
      </c>
    </row>
    <row r="100" spans="1:3" ht="12" customHeight="1">
      <c r="A100" s="14" t="s">
        <v>104</v>
      </c>
      <c r="B100" s="147" t="s">
        <v>446</v>
      </c>
      <c r="C100" s="311">
        <f>'9.1.1. sz. mell'!C102</f>
        <v>0</v>
      </c>
    </row>
    <row r="101" spans="1:3" ht="12" customHeight="1">
      <c r="A101" s="14" t="s">
        <v>114</v>
      </c>
      <c r="B101" s="147" t="s">
        <v>445</v>
      </c>
      <c r="C101" s="311">
        <f>'9.1.1. sz. mell'!C103</f>
        <v>0</v>
      </c>
    </row>
    <row r="102" spans="1:3" ht="12" customHeight="1">
      <c r="A102" s="14" t="s">
        <v>115</v>
      </c>
      <c r="B102" s="145" t="s">
        <v>355</v>
      </c>
      <c r="C102" s="311">
        <f>'9.1.1. sz. mell'!C104</f>
        <v>0</v>
      </c>
    </row>
    <row r="103" spans="1:3" ht="12" customHeight="1">
      <c r="A103" s="14" t="s">
        <v>116</v>
      </c>
      <c r="B103" s="146" t="s">
        <v>356</v>
      </c>
      <c r="C103" s="311">
        <f>'9.1.1. sz. mell'!C105</f>
        <v>0</v>
      </c>
    </row>
    <row r="104" spans="1:3" ht="12" customHeight="1">
      <c r="A104" s="14" t="s">
        <v>117</v>
      </c>
      <c r="B104" s="146" t="s">
        <v>357</v>
      </c>
      <c r="C104" s="311">
        <f>'9.1.1. sz. mell'!C106</f>
        <v>0</v>
      </c>
    </row>
    <row r="105" spans="1:3" ht="12" customHeight="1">
      <c r="A105" s="14" t="s">
        <v>119</v>
      </c>
      <c r="B105" s="145" t="s">
        <v>358</v>
      </c>
      <c r="C105" s="311">
        <f>'9.1.1. sz. mell'!C107</f>
        <v>0</v>
      </c>
    </row>
    <row r="106" spans="1:3" ht="12" customHeight="1">
      <c r="A106" s="14" t="s">
        <v>186</v>
      </c>
      <c r="B106" s="145" t="s">
        <v>359</v>
      </c>
      <c r="C106" s="311">
        <f>'9.1.1. sz. mell'!C108</f>
        <v>0</v>
      </c>
    </row>
    <row r="107" spans="1:3" ht="12" customHeight="1">
      <c r="A107" s="14" t="s">
        <v>353</v>
      </c>
      <c r="B107" s="146" t="s">
        <v>360</v>
      </c>
      <c r="C107" s="311">
        <f>'9.1.1. sz. mell'!C109</f>
        <v>0</v>
      </c>
    </row>
    <row r="108" spans="1:3" ht="12" customHeight="1">
      <c r="A108" s="13" t="s">
        <v>354</v>
      </c>
      <c r="B108" s="147" t="s">
        <v>361</v>
      </c>
      <c r="C108" s="311">
        <f>'9.1.1. sz. mell'!C110</f>
        <v>0</v>
      </c>
    </row>
    <row r="109" spans="1:3" ht="12" customHeight="1">
      <c r="A109" s="14" t="s">
        <v>443</v>
      </c>
      <c r="B109" s="147" t="s">
        <v>362</v>
      </c>
      <c r="C109" s="311">
        <f>'9.1.1. sz. mell'!C111</f>
        <v>0</v>
      </c>
    </row>
    <row r="110" spans="1:3" ht="12" customHeight="1">
      <c r="A110" s="16" t="s">
        <v>444</v>
      </c>
      <c r="B110" s="147" t="s">
        <v>363</v>
      </c>
      <c r="C110" s="311">
        <f>'9.1.1. sz. mell'!C112</f>
        <v>0</v>
      </c>
    </row>
    <row r="111" spans="1:3" ht="12" customHeight="1">
      <c r="A111" s="14" t="s">
        <v>448</v>
      </c>
      <c r="B111" s="11" t="s">
        <v>51</v>
      </c>
      <c r="C111" s="311">
        <f>'9.1.1. sz. mell'!C113</f>
        <v>549370062</v>
      </c>
    </row>
    <row r="112" spans="1:3" ht="12" customHeight="1">
      <c r="A112" s="14" t="s">
        <v>449</v>
      </c>
      <c r="B112" s="8" t="s">
        <v>451</v>
      </c>
      <c r="C112" s="311">
        <f>'9.1.1. sz. mell'!C114</f>
        <v>548370062</v>
      </c>
    </row>
    <row r="113" spans="1:3" ht="12" customHeight="1" thickBot="1">
      <c r="A113" s="18" t="s">
        <v>450</v>
      </c>
      <c r="B113" s="502" t="s">
        <v>452</v>
      </c>
      <c r="C113" s="315">
        <f>'9.1.1. sz. mell'!C115</f>
        <v>1000000</v>
      </c>
    </row>
    <row r="114" spans="1:3" ht="12" customHeight="1" thickBot="1">
      <c r="A114" s="500" t="s">
        <v>20</v>
      </c>
      <c r="B114" s="501" t="s">
        <v>364</v>
      </c>
      <c r="C114" s="307">
        <f>+C115+C117+C119</f>
        <v>39896475</v>
      </c>
    </row>
    <row r="115" spans="1:3" ht="12" customHeight="1">
      <c r="A115" s="15" t="s">
        <v>105</v>
      </c>
      <c r="B115" s="8" t="s">
        <v>230</v>
      </c>
      <c r="C115" s="310">
        <f>'9.1.1. sz. mell'!C117+'9.2.1. sz. mell'!C54+'9.3.1. sz. mell'!C53+'9.4.1. sz. mell'!C52+'9.5.1. sz. mell'!C53+'9.6.1. sz. mell'!C53+'9.7.1. sz. mell'!C53</f>
        <v>32420000</v>
      </c>
    </row>
    <row r="116" spans="1:3" ht="12" customHeight="1">
      <c r="A116" s="15" t="s">
        <v>106</v>
      </c>
      <c r="B116" s="12" t="s">
        <v>368</v>
      </c>
      <c r="C116" s="310">
        <f>'9.1.1. sz. mell'!C118</f>
        <v>0</v>
      </c>
    </row>
    <row r="117" spans="1:3" ht="12" customHeight="1">
      <c r="A117" s="15" t="s">
        <v>107</v>
      </c>
      <c r="B117" s="12" t="s">
        <v>187</v>
      </c>
      <c r="C117" s="309">
        <f>'9.1.1. sz. mell'!C119+'9.2.1. sz. mell'!C55+'9.3.1. sz. mell'!C54+'9.4.1. sz. mell'!C53+'9.5.1. sz. mell'!C54+'9.6.1. sz. mell'!C54+'9.7.1. sz. mell'!C54</f>
        <v>7476475</v>
      </c>
    </row>
    <row r="118" spans="1:3" ht="12" customHeight="1">
      <c r="A118" s="15" t="s">
        <v>108</v>
      </c>
      <c r="B118" s="12" t="s">
        <v>369</v>
      </c>
      <c r="C118" s="277">
        <f>'9.1.1. sz. mell'!C120</f>
        <v>0</v>
      </c>
    </row>
    <row r="119" spans="1:3" ht="12" customHeight="1">
      <c r="A119" s="15" t="s">
        <v>109</v>
      </c>
      <c r="B119" s="304" t="s">
        <v>232</v>
      </c>
      <c r="C119" s="277">
        <f>'9.1.1. sz. mell'!C121+'9.2.1. sz. mell'!C56+'9.3.1. sz. mell'!C55+'9.4.1. sz. mell'!C54+'9.5.1. sz. mell'!C55+'9.6.1. sz. mell'!C55+'9.7.1. sz. mell'!C55</f>
        <v>0</v>
      </c>
    </row>
    <row r="120" spans="1:3" ht="12" customHeight="1">
      <c r="A120" s="15" t="s">
        <v>118</v>
      </c>
      <c r="B120" s="303" t="s">
        <v>433</v>
      </c>
      <c r="C120" s="277">
        <f>'9.1.1. sz. mell'!C122</f>
        <v>0</v>
      </c>
    </row>
    <row r="121" spans="1:3" ht="12" customHeight="1">
      <c r="A121" s="15" t="s">
        <v>120</v>
      </c>
      <c r="B121" s="432" t="s">
        <v>374</v>
      </c>
      <c r="C121" s="277">
        <f>'9.1.1. sz. mell'!C123</f>
        <v>0</v>
      </c>
    </row>
    <row r="122" spans="1:3" ht="15.75">
      <c r="A122" s="15" t="s">
        <v>188</v>
      </c>
      <c r="B122" s="146" t="s">
        <v>357</v>
      </c>
      <c r="C122" s="277">
        <f>'9.1.1. sz. mell'!C124</f>
        <v>0</v>
      </c>
    </row>
    <row r="123" spans="1:3" ht="12" customHeight="1">
      <c r="A123" s="15" t="s">
        <v>189</v>
      </c>
      <c r="B123" s="146" t="s">
        <v>373</v>
      </c>
      <c r="C123" s="277">
        <f>'9.1.1. sz. mell'!C125</f>
        <v>0</v>
      </c>
    </row>
    <row r="124" spans="1:3" ht="12" customHeight="1">
      <c r="A124" s="15" t="s">
        <v>190</v>
      </c>
      <c r="B124" s="146" t="s">
        <v>372</v>
      </c>
      <c r="C124" s="277">
        <f>'9.1.1. sz. mell'!C126</f>
        <v>0</v>
      </c>
    </row>
    <row r="125" spans="1:3" ht="12" customHeight="1">
      <c r="A125" s="15" t="s">
        <v>365</v>
      </c>
      <c r="B125" s="146" t="s">
        <v>360</v>
      </c>
      <c r="C125" s="277">
        <f>'9.1.1. sz. mell'!C127</f>
        <v>0</v>
      </c>
    </row>
    <row r="126" spans="1:3" ht="12" customHeight="1">
      <c r="A126" s="15" t="s">
        <v>366</v>
      </c>
      <c r="B126" s="146" t="s">
        <v>371</v>
      </c>
      <c r="C126" s="277">
        <f>'9.1.1. sz. mell'!C128</f>
        <v>0</v>
      </c>
    </row>
    <row r="127" spans="1:3" ht="16.5" thickBot="1">
      <c r="A127" s="13" t="s">
        <v>367</v>
      </c>
      <c r="B127" s="146" t="s">
        <v>370</v>
      </c>
      <c r="C127" s="277">
        <f>'9.1.1. sz. mell'!C129</f>
        <v>0</v>
      </c>
    </row>
    <row r="128" spans="1:3" ht="12" customHeight="1" thickBot="1">
      <c r="A128" s="20" t="s">
        <v>21</v>
      </c>
      <c r="B128" s="126" t="s">
        <v>453</v>
      </c>
      <c r="C128" s="307">
        <f>+C93+C114</f>
        <v>1217299648</v>
      </c>
    </row>
    <row r="129" spans="1:3" ht="12" customHeight="1" thickBot="1">
      <c r="A129" s="20" t="s">
        <v>22</v>
      </c>
      <c r="B129" s="126" t="s">
        <v>454</v>
      </c>
      <c r="C129" s="307">
        <f>+C130+C131+C132</f>
        <v>0</v>
      </c>
    </row>
    <row r="130" spans="1:3" ht="12" customHeight="1">
      <c r="A130" s="15" t="s">
        <v>269</v>
      </c>
      <c r="B130" s="12" t="s">
        <v>461</v>
      </c>
      <c r="C130" s="277">
        <f>'9.1.1. sz. mell'!C132</f>
        <v>0</v>
      </c>
    </row>
    <row r="131" spans="1:3" ht="12" customHeight="1">
      <c r="A131" s="15" t="s">
        <v>270</v>
      </c>
      <c r="B131" s="12" t="s">
        <v>462</v>
      </c>
      <c r="C131" s="277">
        <f>'9.1.1. sz. mell'!C133</f>
        <v>0</v>
      </c>
    </row>
    <row r="132" spans="1:3" ht="12" customHeight="1" thickBot="1">
      <c r="A132" s="13" t="s">
        <v>271</v>
      </c>
      <c r="B132" s="12" t="s">
        <v>463</v>
      </c>
      <c r="C132" s="277">
        <f>'9.1.1. sz. mell'!C134</f>
        <v>0</v>
      </c>
    </row>
    <row r="133" spans="1:3" ht="12" customHeight="1" thickBot="1">
      <c r="A133" s="20" t="s">
        <v>23</v>
      </c>
      <c r="B133" s="126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7">
        <f>'9.1.1. sz. mell'!C136</f>
        <v>0</v>
      </c>
    </row>
    <row r="135" spans="1:3" ht="12" customHeight="1">
      <c r="A135" s="15" t="s">
        <v>93</v>
      </c>
      <c r="B135" s="9" t="s">
        <v>456</v>
      </c>
      <c r="C135" s="277">
        <f>'9.1.1. sz. mell'!C137</f>
        <v>0</v>
      </c>
    </row>
    <row r="136" spans="1:3" ht="12" customHeight="1">
      <c r="A136" s="15" t="s">
        <v>94</v>
      </c>
      <c r="B136" s="9" t="s">
        <v>457</v>
      </c>
      <c r="C136" s="277">
        <f>'9.1.1. sz. mell'!C138</f>
        <v>0</v>
      </c>
    </row>
    <row r="137" spans="1:3" ht="12" customHeight="1">
      <c r="A137" s="15" t="s">
        <v>175</v>
      </c>
      <c r="B137" s="9" t="s">
        <v>458</v>
      </c>
      <c r="C137" s="277">
        <f>'9.1.1. sz. mell'!C139</f>
        <v>0</v>
      </c>
    </row>
    <row r="138" spans="1:3" ht="12" customHeight="1">
      <c r="A138" s="15" t="s">
        <v>176</v>
      </c>
      <c r="B138" s="9" t="s">
        <v>459</v>
      </c>
      <c r="C138" s="277">
        <f>'9.1.1. sz. mell'!C140</f>
        <v>0</v>
      </c>
    </row>
    <row r="139" spans="1:3" ht="12" customHeight="1" thickBot="1">
      <c r="A139" s="13" t="s">
        <v>177</v>
      </c>
      <c r="B139" s="9" t="s">
        <v>460</v>
      </c>
      <c r="C139" s="277">
        <f>'9.1.1. sz. mell'!C141</f>
        <v>0</v>
      </c>
    </row>
    <row r="140" spans="1:3" ht="12" customHeight="1" thickBot="1">
      <c r="A140" s="20" t="s">
        <v>24</v>
      </c>
      <c r="B140" s="126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375</v>
      </c>
      <c r="C141" s="277">
        <f>'9.1.1. sz. mell'!C143</f>
        <v>0</v>
      </c>
    </row>
    <row r="142" spans="1:3" ht="12" customHeight="1">
      <c r="A142" s="15" t="s">
        <v>96</v>
      </c>
      <c r="B142" s="9" t="s">
        <v>376</v>
      </c>
      <c r="C142" s="277">
        <f>'9.1.1. sz. mell'!C144</f>
        <v>0</v>
      </c>
    </row>
    <row r="143" spans="1:3" ht="12" customHeight="1">
      <c r="A143" s="15" t="s">
        <v>289</v>
      </c>
      <c r="B143" s="9" t="s">
        <v>469</v>
      </c>
      <c r="C143" s="277"/>
    </row>
    <row r="144" spans="1:3" ht="12" customHeight="1" thickBot="1">
      <c r="A144" s="13" t="s">
        <v>290</v>
      </c>
      <c r="B144" s="7" t="s">
        <v>395</v>
      </c>
      <c r="C144" s="277">
        <f>'9.1.1. sz. mell'!C146</f>
        <v>0</v>
      </c>
    </row>
    <row r="145" spans="1:3" ht="12" customHeight="1" thickBot="1">
      <c r="A145" s="20" t="s">
        <v>25</v>
      </c>
      <c r="B145" s="126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7">
        <f>'9.1.1. sz. mell'!C148</f>
        <v>0</v>
      </c>
    </row>
    <row r="147" spans="1:3" ht="12" customHeight="1">
      <c r="A147" s="15" t="s">
        <v>98</v>
      </c>
      <c r="B147" s="9" t="s">
        <v>472</v>
      </c>
      <c r="C147" s="277">
        <f>'9.1.1. sz. mell'!C149</f>
        <v>0</v>
      </c>
    </row>
    <row r="148" spans="1:3" ht="12" customHeight="1">
      <c r="A148" s="15" t="s">
        <v>301</v>
      </c>
      <c r="B148" s="9" t="s">
        <v>467</v>
      </c>
      <c r="C148" s="277">
        <f>'9.1.1. sz. mell'!C150</f>
        <v>0</v>
      </c>
    </row>
    <row r="149" spans="1:3" ht="12" customHeight="1">
      <c r="A149" s="15" t="s">
        <v>302</v>
      </c>
      <c r="B149" s="9" t="s">
        <v>473</v>
      </c>
      <c r="C149" s="277">
        <f>'9.1.1. sz. mell'!C151</f>
        <v>0</v>
      </c>
    </row>
    <row r="150" spans="1:3" ht="12" customHeight="1" thickBot="1">
      <c r="A150" s="15" t="s">
        <v>471</v>
      </c>
      <c r="B150" s="9" t="s">
        <v>474</v>
      </c>
      <c r="C150" s="279">
        <f>'9.1.1. sz. mell'!C152</f>
        <v>0</v>
      </c>
    </row>
    <row r="151" spans="1:3" ht="12" customHeight="1" thickBot="1">
      <c r="A151" s="20" t="s">
        <v>26</v>
      </c>
      <c r="B151" s="126" t="s">
        <v>475</v>
      </c>
      <c r="C151" s="576">
        <f>'9.1.1. sz. mell'!C153</f>
        <v>0</v>
      </c>
    </row>
    <row r="152" spans="1:3" ht="12" customHeight="1" thickBot="1">
      <c r="A152" s="20" t="s">
        <v>27</v>
      </c>
      <c r="B152" s="126" t="s">
        <v>476</v>
      </c>
      <c r="C152" s="576">
        <f>'9.1.1. sz. mell'!C154</f>
        <v>0</v>
      </c>
    </row>
    <row r="153" spans="1:9" ht="15" customHeight="1" thickBot="1">
      <c r="A153" s="20" t="s">
        <v>28</v>
      </c>
      <c r="B153" s="126" t="s">
        <v>478</v>
      </c>
      <c r="C153" s="446">
        <f>+C129+C133+C140+C145+C151+C152</f>
        <v>0</v>
      </c>
      <c r="F153" s="447"/>
      <c r="G153" s="448"/>
      <c r="H153" s="448"/>
      <c r="I153" s="448"/>
    </row>
    <row r="154" spans="1:3" s="435" customFormat="1" ht="12.75" customHeight="1" thickBot="1">
      <c r="A154" s="305" t="s">
        <v>29</v>
      </c>
      <c r="B154" s="398" t="s">
        <v>477</v>
      </c>
      <c r="C154" s="446">
        <f>+C128+C153</f>
        <v>1217299648</v>
      </c>
    </row>
    <row r="155" ht="7.5" customHeight="1"/>
    <row r="156" spans="1:3" ht="15.75">
      <c r="A156" s="595" t="s">
        <v>377</v>
      </c>
      <c r="B156" s="595"/>
      <c r="C156" s="595"/>
    </row>
    <row r="157" spans="1:3" ht="15" customHeight="1" thickBot="1">
      <c r="A157" s="593" t="s">
        <v>154</v>
      </c>
      <c r="B157" s="593"/>
      <c r="C157" s="317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7">
        <f>+C62-C128</f>
        <v>-548370062</v>
      </c>
      <c r="D158" s="449"/>
    </row>
    <row r="159" spans="1:3" ht="27.75" customHeight="1" thickBot="1">
      <c r="A159" s="20" t="s">
        <v>20</v>
      </c>
      <c r="B159" s="26" t="s">
        <v>485</v>
      </c>
      <c r="C159" s="307">
        <f>+C86-C153</f>
        <v>548370062</v>
      </c>
    </row>
  </sheetData>
  <sheetProtection sheet="1" objects="1" scenarios="1"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2"/>
  <headerFooter alignWithMargins="0">
    <oddHeader>&amp;L&amp;G&amp;C&amp;"Times New Roman CE,Félkövér"&amp;12
Alsózsolca Város Önkormányzata
2017. ÉVI KÖLTSÉGVETÉS
KÖTELEZŐ FELADATAINAK MÉRLEGE &amp;R&amp;"Times New Roman CE,Félkövér dőlt"&amp;11 1.2. melléklet a 3/2017. (II.2.) önkormányzati rendelethez</oddHeader>
  </headerFooter>
  <rowBreaks count="1" manualBreakCount="1">
    <brk id="88" max="2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+CONCATENATE("9.4.3. melléklet a 3/2017. (II.2.) önkormányzati rendelethez")</f>
        <v>9.4.3.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'9.4. sz. mell'!B2</f>
        <v>Alsózsolcai 2. sz. Óvoda</v>
      </c>
      <c r="C3" s="382" t="s">
        <v>436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'9.3.2. sz. mell'!C5</f>
        <v>Forintban!</v>
      </c>
    </row>
    <row r="6" spans="1:3" ht="13.5" thickBot="1">
      <c r="A6" s="427" t="s">
        <v>205</v>
      </c>
      <c r="B6" s="240" t="s">
        <v>569</v>
      </c>
      <c r="C6" s="574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v>0</v>
      </c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 thickBot="1">
      <c r="A1" s="234"/>
      <c r="B1" s="236"/>
      <c r="C1" s="573" t="str">
        <f>+CONCATENATE("9.5. melléklet a 3/2017. (II.2.) önkormányzati rendelethez")</f>
        <v>9.5. melléklet a 3/2017. (II.2.) önkormányzati rendelethez</v>
      </c>
    </row>
    <row r="2" spans="1:3" s="475" customFormat="1" ht="36">
      <c r="A2" s="426" t="s">
        <v>204</v>
      </c>
      <c r="B2" s="368" t="s">
        <v>581</v>
      </c>
      <c r="C2" s="382" t="s">
        <v>580</v>
      </c>
    </row>
    <row r="3" spans="1:3" s="475" customFormat="1" ht="24.75" thickBot="1">
      <c r="A3" s="469" t="s">
        <v>203</v>
      </c>
      <c r="B3" s="369" t="s">
        <v>403</v>
      </c>
      <c r="C3" s="383"/>
    </row>
    <row r="4" spans="1:3" s="476" customFormat="1" ht="15.75" customHeight="1" thickBot="1">
      <c r="A4" s="238"/>
      <c r="B4" s="238"/>
      <c r="C4" s="239" t="str">
        <f>'9.2.3. sz. mell'!C5</f>
        <v>Forintban!</v>
      </c>
    </row>
    <row r="5" spans="1:3" ht="13.5" thickBot="1">
      <c r="A5" s="427" t="s">
        <v>205</v>
      </c>
      <c r="B5" s="240" t="s">
        <v>569</v>
      </c>
      <c r="C5" s="241" t="s">
        <v>56</v>
      </c>
    </row>
    <row r="6" spans="1:3" s="477" customFormat="1" ht="12.75" customHeight="1" thickBot="1">
      <c r="A6" s="202"/>
      <c r="B6" s="203" t="s">
        <v>498</v>
      </c>
      <c r="C6" s="204" t="s">
        <v>499</v>
      </c>
    </row>
    <row r="7" spans="1:3" s="477" customFormat="1" ht="15.75" customHeight="1" thickBot="1">
      <c r="A7" s="242"/>
      <c r="B7" s="243" t="s">
        <v>57</v>
      </c>
      <c r="C7" s="244"/>
    </row>
    <row r="8" spans="1:3" s="384" customFormat="1" ht="12" customHeight="1" thickBot="1">
      <c r="A8" s="202" t="s">
        <v>19</v>
      </c>
      <c r="B8" s="245" t="s">
        <v>525</v>
      </c>
      <c r="C8" s="327">
        <f>SUM(C9:C19)</f>
        <v>0</v>
      </c>
    </row>
    <row r="9" spans="1:3" s="384" customFormat="1" ht="12" customHeight="1">
      <c r="A9" s="470" t="s">
        <v>99</v>
      </c>
      <c r="B9" s="10" t="s">
        <v>278</v>
      </c>
      <c r="C9" s="373"/>
    </row>
    <row r="10" spans="1:3" s="384" customFormat="1" ht="12" customHeight="1">
      <c r="A10" s="471" t="s">
        <v>100</v>
      </c>
      <c r="B10" s="8" t="s">
        <v>279</v>
      </c>
      <c r="C10" s="325"/>
    </row>
    <row r="11" spans="1:3" s="384" customFormat="1" ht="12" customHeight="1">
      <c r="A11" s="471" t="s">
        <v>101</v>
      </c>
      <c r="B11" s="8" t="s">
        <v>280</v>
      </c>
      <c r="C11" s="325"/>
    </row>
    <row r="12" spans="1:3" s="384" customFormat="1" ht="12" customHeight="1">
      <c r="A12" s="471" t="s">
        <v>102</v>
      </c>
      <c r="B12" s="8" t="s">
        <v>281</v>
      </c>
      <c r="C12" s="325"/>
    </row>
    <row r="13" spans="1:3" s="384" customFormat="1" ht="12" customHeight="1">
      <c r="A13" s="471" t="s">
        <v>148</v>
      </c>
      <c r="B13" s="8" t="s">
        <v>282</v>
      </c>
      <c r="C13" s="325"/>
    </row>
    <row r="14" spans="1:3" s="384" customFormat="1" ht="12" customHeight="1">
      <c r="A14" s="471" t="s">
        <v>103</v>
      </c>
      <c r="B14" s="8" t="s">
        <v>404</v>
      </c>
      <c r="C14" s="325"/>
    </row>
    <row r="15" spans="1:3" s="384" customFormat="1" ht="12" customHeight="1">
      <c r="A15" s="471" t="s">
        <v>104</v>
      </c>
      <c r="B15" s="7" t="s">
        <v>405</v>
      </c>
      <c r="C15" s="325"/>
    </row>
    <row r="16" spans="1:3" s="384" customFormat="1" ht="12" customHeight="1">
      <c r="A16" s="471" t="s">
        <v>114</v>
      </c>
      <c r="B16" s="8" t="s">
        <v>285</v>
      </c>
      <c r="C16" s="374"/>
    </row>
    <row r="17" spans="1:3" s="478" customFormat="1" ht="12" customHeight="1">
      <c r="A17" s="471" t="s">
        <v>115</v>
      </c>
      <c r="B17" s="8" t="s">
        <v>286</v>
      </c>
      <c r="C17" s="325"/>
    </row>
    <row r="18" spans="1:3" s="478" customFormat="1" ht="12" customHeight="1">
      <c r="A18" s="471" t="s">
        <v>116</v>
      </c>
      <c r="B18" s="8" t="s">
        <v>441</v>
      </c>
      <c r="C18" s="326"/>
    </row>
    <row r="19" spans="1:3" s="478" customFormat="1" ht="12" customHeight="1" thickBot="1">
      <c r="A19" s="471" t="s">
        <v>117</v>
      </c>
      <c r="B19" s="7" t="s">
        <v>287</v>
      </c>
      <c r="C19" s="326"/>
    </row>
    <row r="20" spans="1:3" s="384" customFormat="1" ht="12" customHeight="1" thickBot="1">
      <c r="A20" s="202" t="s">
        <v>20</v>
      </c>
      <c r="B20" s="245" t="s">
        <v>406</v>
      </c>
      <c r="C20" s="327">
        <f>SUM(C21:C23)</f>
        <v>0</v>
      </c>
    </row>
    <row r="21" spans="1:3" s="478" customFormat="1" ht="12" customHeight="1">
      <c r="A21" s="471" t="s">
        <v>105</v>
      </c>
      <c r="B21" s="9" t="s">
        <v>259</v>
      </c>
      <c r="C21" s="325"/>
    </row>
    <row r="22" spans="1:3" s="478" customFormat="1" ht="12" customHeight="1">
      <c r="A22" s="471" t="s">
        <v>106</v>
      </c>
      <c r="B22" s="8" t="s">
        <v>407</v>
      </c>
      <c r="C22" s="325"/>
    </row>
    <row r="23" spans="1:3" s="478" customFormat="1" ht="12" customHeight="1">
      <c r="A23" s="471" t="s">
        <v>107</v>
      </c>
      <c r="B23" s="8" t="s">
        <v>408</v>
      </c>
      <c r="C23" s="325"/>
    </row>
    <row r="24" spans="1:3" s="478" customFormat="1" ht="12" customHeight="1" thickBot="1">
      <c r="A24" s="471" t="s">
        <v>108</v>
      </c>
      <c r="B24" s="8" t="s">
        <v>530</v>
      </c>
      <c r="C24" s="325"/>
    </row>
    <row r="25" spans="1:3" s="478" customFormat="1" ht="12" customHeight="1" thickBot="1">
      <c r="A25" s="210" t="s">
        <v>21</v>
      </c>
      <c r="B25" s="126" t="s">
        <v>174</v>
      </c>
      <c r="C25" s="354"/>
    </row>
    <row r="26" spans="1:3" s="478" customFormat="1" ht="12" customHeight="1" thickBot="1">
      <c r="A26" s="210" t="s">
        <v>22</v>
      </c>
      <c r="B26" s="126" t="s">
        <v>409</v>
      </c>
      <c r="C26" s="327">
        <f>+C27+C28</f>
        <v>0</v>
      </c>
    </row>
    <row r="27" spans="1:3" s="478" customFormat="1" ht="12" customHeight="1">
      <c r="A27" s="472" t="s">
        <v>269</v>
      </c>
      <c r="B27" s="473" t="s">
        <v>407</v>
      </c>
      <c r="C27" s="78"/>
    </row>
    <row r="28" spans="1:3" s="478" customFormat="1" ht="12" customHeight="1">
      <c r="A28" s="472" t="s">
        <v>270</v>
      </c>
      <c r="B28" s="474" t="s">
        <v>410</v>
      </c>
      <c r="C28" s="328"/>
    </row>
    <row r="29" spans="1:3" s="478" customFormat="1" ht="12" customHeight="1" thickBot="1">
      <c r="A29" s="471" t="s">
        <v>271</v>
      </c>
      <c r="B29" s="144" t="s">
        <v>531</v>
      </c>
      <c r="C29" s="85"/>
    </row>
    <row r="30" spans="1:3" s="478" customFormat="1" ht="12" customHeight="1" thickBot="1">
      <c r="A30" s="210" t="s">
        <v>23</v>
      </c>
      <c r="B30" s="126" t="s">
        <v>411</v>
      </c>
      <c r="C30" s="327">
        <f>+C31+C32+C33</f>
        <v>0</v>
      </c>
    </row>
    <row r="31" spans="1:3" s="478" customFormat="1" ht="12" customHeight="1">
      <c r="A31" s="472" t="s">
        <v>92</v>
      </c>
      <c r="B31" s="473" t="s">
        <v>292</v>
      </c>
      <c r="C31" s="78"/>
    </row>
    <row r="32" spans="1:3" s="478" customFormat="1" ht="12" customHeight="1">
      <c r="A32" s="472" t="s">
        <v>93</v>
      </c>
      <c r="B32" s="474" t="s">
        <v>293</v>
      </c>
      <c r="C32" s="328"/>
    </row>
    <row r="33" spans="1:3" s="478" customFormat="1" ht="12" customHeight="1" thickBot="1">
      <c r="A33" s="471" t="s">
        <v>94</v>
      </c>
      <c r="B33" s="144" t="s">
        <v>294</v>
      </c>
      <c r="C33" s="85"/>
    </row>
    <row r="34" spans="1:3" s="384" customFormat="1" ht="12" customHeight="1" thickBot="1">
      <c r="A34" s="210" t="s">
        <v>24</v>
      </c>
      <c r="B34" s="126" t="s">
        <v>380</v>
      </c>
      <c r="C34" s="354"/>
    </row>
    <row r="35" spans="1:3" s="384" customFormat="1" ht="12" customHeight="1" thickBot="1">
      <c r="A35" s="210" t="s">
        <v>25</v>
      </c>
      <c r="B35" s="126" t="s">
        <v>412</v>
      </c>
      <c r="C35" s="375"/>
    </row>
    <row r="36" spans="1:3" s="384" customFormat="1" ht="12" customHeight="1" thickBot="1">
      <c r="A36" s="202" t="s">
        <v>26</v>
      </c>
      <c r="B36" s="126" t="s">
        <v>532</v>
      </c>
      <c r="C36" s="376">
        <f>+C8+C20+C25+C26+C30+C34+C35</f>
        <v>0</v>
      </c>
    </row>
    <row r="37" spans="1:3" s="384" customFormat="1" ht="12" customHeight="1" thickBot="1">
      <c r="A37" s="246" t="s">
        <v>27</v>
      </c>
      <c r="B37" s="126" t="s">
        <v>414</v>
      </c>
      <c r="C37" s="376">
        <f>+C38+C39+C40</f>
        <v>91247814</v>
      </c>
    </row>
    <row r="38" spans="1:3" s="384" customFormat="1" ht="12" customHeight="1">
      <c r="A38" s="472" t="s">
        <v>415</v>
      </c>
      <c r="B38" s="473" t="s">
        <v>237</v>
      </c>
      <c r="C38" s="78"/>
    </row>
    <row r="39" spans="1:3" s="384" customFormat="1" ht="12" customHeight="1">
      <c r="A39" s="472" t="s">
        <v>416</v>
      </c>
      <c r="B39" s="474" t="s">
        <v>2</v>
      </c>
      <c r="C39" s="328"/>
    </row>
    <row r="40" spans="1:3" s="478" customFormat="1" ht="12" customHeight="1" thickBot="1">
      <c r="A40" s="471" t="s">
        <v>417</v>
      </c>
      <c r="B40" s="144" t="s">
        <v>418</v>
      </c>
      <c r="C40" s="85">
        <v>91247814</v>
      </c>
    </row>
    <row r="41" spans="1:3" s="478" customFormat="1" ht="15" customHeight="1" thickBot="1">
      <c r="A41" s="246" t="s">
        <v>28</v>
      </c>
      <c r="B41" s="247" t="s">
        <v>419</v>
      </c>
      <c r="C41" s="379">
        <f>+C36+C37</f>
        <v>91247814</v>
      </c>
    </row>
    <row r="42" spans="1:3" s="478" customFormat="1" ht="15" customHeight="1">
      <c r="A42" s="248"/>
      <c r="B42" s="249"/>
      <c r="C42" s="377"/>
    </row>
    <row r="43" spans="1:3" ht="13.5" thickBot="1">
      <c r="A43" s="250"/>
      <c r="B43" s="251"/>
      <c r="C43" s="378"/>
    </row>
    <row r="44" spans="1:3" s="477" customFormat="1" ht="16.5" customHeight="1" thickBot="1">
      <c r="A44" s="252"/>
      <c r="B44" s="253" t="s">
        <v>58</v>
      </c>
      <c r="C44" s="379"/>
    </row>
    <row r="45" spans="1:3" s="479" customFormat="1" ht="12" customHeight="1" thickBot="1">
      <c r="A45" s="210" t="s">
        <v>19</v>
      </c>
      <c r="B45" s="126" t="s">
        <v>420</v>
      </c>
      <c r="C45" s="327">
        <f>SUM(C46:C50)</f>
        <v>89577814</v>
      </c>
    </row>
    <row r="46" spans="1:3" ht="12" customHeight="1">
      <c r="A46" s="471" t="s">
        <v>99</v>
      </c>
      <c r="B46" s="9" t="s">
        <v>50</v>
      </c>
      <c r="C46" s="78">
        <v>65982200</v>
      </c>
    </row>
    <row r="47" spans="1:3" ht="12" customHeight="1">
      <c r="A47" s="471" t="s">
        <v>100</v>
      </c>
      <c r="B47" s="8" t="s">
        <v>183</v>
      </c>
      <c r="C47" s="81">
        <v>14696614</v>
      </c>
    </row>
    <row r="48" spans="1:3" ht="12" customHeight="1">
      <c r="A48" s="471" t="s">
        <v>101</v>
      </c>
      <c r="B48" s="8" t="s">
        <v>140</v>
      </c>
      <c r="C48" s="81">
        <v>8899000</v>
      </c>
    </row>
    <row r="49" spans="1:3" ht="12" customHeight="1">
      <c r="A49" s="471" t="s">
        <v>102</v>
      </c>
      <c r="B49" s="8" t="s">
        <v>184</v>
      </c>
      <c r="C49" s="81"/>
    </row>
    <row r="50" spans="1:3" ht="12" customHeight="1" thickBot="1">
      <c r="A50" s="471" t="s">
        <v>148</v>
      </c>
      <c r="B50" s="8" t="s">
        <v>185</v>
      </c>
      <c r="C50" s="81"/>
    </row>
    <row r="51" spans="1:3" ht="12" customHeight="1" thickBot="1">
      <c r="A51" s="210" t="s">
        <v>20</v>
      </c>
      <c r="B51" s="126" t="s">
        <v>421</v>
      </c>
      <c r="C51" s="327">
        <f>SUM(C52:C54)</f>
        <v>1670000</v>
      </c>
    </row>
    <row r="52" spans="1:3" s="479" customFormat="1" ht="12" customHeight="1">
      <c r="A52" s="471" t="s">
        <v>105</v>
      </c>
      <c r="B52" s="9" t="s">
        <v>230</v>
      </c>
      <c r="C52" s="78">
        <v>1670000</v>
      </c>
    </row>
    <row r="53" spans="1:3" ht="12" customHeight="1">
      <c r="A53" s="471" t="s">
        <v>106</v>
      </c>
      <c r="B53" s="8" t="s">
        <v>187</v>
      </c>
      <c r="C53" s="81"/>
    </row>
    <row r="54" spans="1:3" ht="12" customHeight="1">
      <c r="A54" s="471" t="s">
        <v>107</v>
      </c>
      <c r="B54" s="8" t="s">
        <v>59</v>
      </c>
      <c r="C54" s="81"/>
    </row>
    <row r="55" spans="1:3" ht="12" customHeight="1" thickBot="1">
      <c r="A55" s="471" t="s">
        <v>108</v>
      </c>
      <c r="B55" s="8" t="s">
        <v>529</v>
      </c>
      <c r="C55" s="81"/>
    </row>
    <row r="56" spans="1:3" ht="15" customHeight="1" thickBot="1">
      <c r="A56" s="210" t="s">
        <v>21</v>
      </c>
      <c r="B56" s="126" t="s">
        <v>13</v>
      </c>
      <c r="C56" s="354"/>
    </row>
    <row r="57" spans="1:3" ht="13.5" thickBot="1">
      <c r="A57" s="210" t="s">
        <v>22</v>
      </c>
      <c r="B57" s="254" t="s">
        <v>535</v>
      </c>
      <c r="C57" s="380">
        <f>+C45+C51+C56</f>
        <v>91247814</v>
      </c>
    </row>
    <row r="58" ht="15" customHeight="1" thickBot="1">
      <c r="C58" s="381"/>
    </row>
    <row r="59" spans="1:3" ht="14.25" customHeight="1" thickBot="1">
      <c r="A59" s="257" t="s">
        <v>524</v>
      </c>
      <c r="B59" s="258"/>
      <c r="C59" s="124">
        <v>21</v>
      </c>
    </row>
    <row r="60" spans="1:3" ht="13.5" thickBot="1">
      <c r="A60" s="257" t="s">
        <v>206</v>
      </c>
      <c r="B60" s="258"/>
      <c r="C60" s="124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+CONCATENATE("9.5.1. melléklet a 3/2017. (II.2.) önkormányzati rendelethez")</f>
        <v>9.5.1.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'9.5. sz. mell'!B2</f>
        <v>Fekete István Óvoda és Bölcsőde</v>
      </c>
      <c r="C3" s="382" t="s">
        <v>580</v>
      </c>
    </row>
    <row r="4" spans="1:3" s="475" customFormat="1" ht="24.75" thickBot="1">
      <c r="A4" s="469" t="s">
        <v>203</v>
      </c>
      <c r="B4" s="369" t="s">
        <v>422</v>
      </c>
      <c r="C4" s="383" t="s">
        <v>55</v>
      </c>
    </row>
    <row r="5" spans="1:3" s="476" customFormat="1" ht="15.75" customHeight="1" thickBot="1">
      <c r="A5" s="238"/>
      <c r="B5" s="238"/>
      <c r="C5" s="239" t="str">
        <f>'9.3.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f>'9.5. sz. mell'!C9-'9.5.2. sz. mell'!C10</f>
        <v>0</v>
      </c>
    </row>
    <row r="11" spans="1:3" s="384" customFormat="1" ht="12" customHeight="1">
      <c r="A11" s="471" t="s">
        <v>100</v>
      </c>
      <c r="B11" s="8" t="s">
        <v>279</v>
      </c>
      <c r="C11" s="325">
        <f>'9.5. sz. mell'!C10-'9.5.2. sz. mell'!C11</f>
        <v>0</v>
      </c>
    </row>
    <row r="12" spans="1:3" s="384" customFormat="1" ht="12" customHeight="1">
      <c r="A12" s="471" t="s">
        <v>101</v>
      </c>
      <c r="B12" s="8" t="s">
        <v>280</v>
      </c>
      <c r="C12" s="325">
        <f>'9.5. sz. mell'!C11-'9.5.2. sz. mell'!C12</f>
        <v>0</v>
      </c>
    </row>
    <row r="13" spans="1:3" s="384" customFormat="1" ht="12" customHeight="1">
      <c r="A13" s="471" t="s">
        <v>102</v>
      </c>
      <c r="B13" s="8" t="s">
        <v>281</v>
      </c>
      <c r="C13" s="325">
        <f>'9.5. sz. mell'!C12-'9.5.2. sz. mell'!C13</f>
        <v>0</v>
      </c>
    </row>
    <row r="14" spans="1:3" s="384" customFormat="1" ht="12" customHeight="1">
      <c r="A14" s="471" t="s">
        <v>148</v>
      </c>
      <c r="B14" s="8" t="s">
        <v>282</v>
      </c>
      <c r="C14" s="325">
        <f>'9.5. sz. mell'!C13-'9.5.2. sz. mell'!C14</f>
        <v>0</v>
      </c>
    </row>
    <row r="15" spans="1:3" s="384" customFormat="1" ht="12" customHeight="1">
      <c r="A15" s="471" t="s">
        <v>103</v>
      </c>
      <c r="B15" s="8" t="s">
        <v>404</v>
      </c>
      <c r="C15" s="325">
        <f>'9.5. sz. mell'!C14-'9.5.2. sz. mell'!C15</f>
        <v>0</v>
      </c>
    </row>
    <row r="16" spans="1:3" s="384" customFormat="1" ht="12" customHeight="1">
      <c r="A16" s="471" t="s">
        <v>104</v>
      </c>
      <c r="B16" s="7" t="s">
        <v>405</v>
      </c>
      <c r="C16" s="325">
        <f>'9.5. sz. mell'!C15-'9.5.2. sz. mell'!C16</f>
        <v>0</v>
      </c>
    </row>
    <row r="17" spans="1:3" s="384" customFormat="1" ht="12" customHeight="1">
      <c r="A17" s="471" t="s">
        <v>114</v>
      </c>
      <c r="B17" s="8" t="s">
        <v>285</v>
      </c>
      <c r="C17" s="325">
        <f>'9.5. sz. mell'!C16-'9.5.2. sz. mell'!C17</f>
        <v>0</v>
      </c>
    </row>
    <row r="18" spans="1:3" s="478" customFormat="1" ht="12" customHeight="1">
      <c r="A18" s="471" t="s">
        <v>115</v>
      </c>
      <c r="B18" s="8" t="s">
        <v>286</v>
      </c>
      <c r="C18" s="325">
        <f>'9.5. sz. mell'!C17-'9.5.2. sz. mell'!C18</f>
        <v>0</v>
      </c>
    </row>
    <row r="19" spans="1:3" s="478" customFormat="1" ht="12" customHeight="1">
      <c r="A19" s="471" t="s">
        <v>116</v>
      </c>
      <c r="B19" s="8" t="s">
        <v>441</v>
      </c>
      <c r="C19" s="325">
        <f>'9.5. sz. mell'!C18-'9.5.2. sz. mell'!C19</f>
        <v>0</v>
      </c>
    </row>
    <row r="20" spans="1:3" s="478" customFormat="1" ht="12" customHeight="1" thickBot="1">
      <c r="A20" s="471" t="s">
        <v>117</v>
      </c>
      <c r="B20" s="7" t="s">
        <v>287</v>
      </c>
      <c r="C20" s="577">
        <f>'9.5. sz. mell'!C19-'9.5.2. sz. mell'!C20</f>
        <v>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>
        <f>'9.5. sz. mell'!C21-'9.5.2. sz. mell'!C22</f>
        <v>0</v>
      </c>
    </row>
    <row r="23" spans="1:3" s="478" customFormat="1" ht="12" customHeight="1">
      <c r="A23" s="471" t="s">
        <v>106</v>
      </c>
      <c r="B23" s="8" t="s">
        <v>407</v>
      </c>
      <c r="C23" s="325">
        <f>'9.5. sz. mell'!C22-'9.5.2. sz. mell'!C23</f>
        <v>0</v>
      </c>
    </row>
    <row r="24" spans="1:3" s="478" customFormat="1" ht="12" customHeight="1">
      <c r="A24" s="471" t="s">
        <v>107</v>
      </c>
      <c r="B24" s="8" t="s">
        <v>408</v>
      </c>
      <c r="C24" s="325">
        <f>'9.5. sz. mell'!C23-'9.5.2. sz. mell'!C24</f>
        <v>0</v>
      </c>
    </row>
    <row r="25" spans="1:3" s="478" customFormat="1" ht="12" customHeight="1" thickBot="1">
      <c r="A25" s="471" t="s">
        <v>108</v>
      </c>
      <c r="B25" s="8" t="s">
        <v>530</v>
      </c>
      <c r="C25" s="326">
        <f>'9.5. sz. mell'!C24-'9.5.2. sz. mell'!C25</f>
        <v>0</v>
      </c>
    </row>
    <row r="26" spans="1:3" s="478" customFormat="1" ht="12" customHeight="1" thickBot="1">
      <c r="A26" s="210" t="s">
        <v>21</v>
      </c>
      <c r="B26" s="126" t="s">
        <v>174</v>
      </c>
      <c r="C26" s="578">
        <f>'9.5. sz. mell'!C25-'9.5.2. sz. mell'!C26</f>
        <v>0</v>
      </c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325">
        <f>'9.5. sz. mell'!C27-'9.5.2. sz. mell'!C28</f>
        <v>0</v>
      </c>
    </row>
    <row r="29" spans="1:3" s="478" customFormat="1" ht="12" customHeight="1">
      <c r="A29" s="472" t="s">
        <v>270</v>
      </c>
      <c r="B29" s="474" t="s">
        <v>410</v>
      </c>
      <c r="C29" s="325">
        <f>'9.5. sz. mell'!C28-'9.5.2. sz. mell'!C29</f>
        <v>0</v>
      </c>
    </row>
    <row r="30" spans="1:3" s="478" customFormat="1" ht="12" customHeight="1" thickBot="1">
      <c r="A30" s="471" t="s">
        <v>271</v>
      </c>
      <c r="B30" s="144" t="s">
        <v>531</v>
      </c>
      <c r="C30" s="325">
        <f>'9.5. sz. mell'!C29-'9.5.2. sz. mell'!C30</f>
        <v>0</v>
      </c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325">
        <f>'9.5. sz. mell'!C31-'9.5.2. sz. mell'!C32</f>
        <v>0</v>
      </c>
    </row>
    <row r="33" spans="1:3" s="478" customFormat="1" ht="12" customHeight="1">
      <c r="A33" s="472" t="s">
        <v>93</v>
      </c>
      <c r="B33" s="474" t="s">
        <v>293</v>
      </c>
      <c r="C33" s="325">
        <f>'9.5. sz. mell'!C32-'9.5.2. sz. mell'!C33</f>
        <v>0</v>
      </c>
    </row>
    <row r="34" spans="1:3" s="478" customFormat="1" ht="12" customHeight="1" thickBot="1">
      <c r="A34" s="471" t="s">
        <v>94</v>
      </c>
      <c r="B34" s="144" t="s">
        <v>294</v>
      </c>
      <c r="C34" s="326">
        <f>'9.5. sz. mell'!C33-'9.5.2. sz. mell'!C34</f>
        <v>0</v>
      </c>
    </row>
    <row r="35" spans="1:3" s="384" customFormat="1" ht="12" customHeight="1" thickBot="1">
      <c r="A35" s="210" t="s">
        <v>24</v>
      </c>
      <c r="B35" s="126" t="s">
        <v>380</v>
      </c>
      <c r="C35" s="578">
        <f>'9.5. sz. mell'!C34-'9.5.2. sz. mell'!C35</f>
        <v>0</v>
      </c>
    </row>
    <row r="36" spans="1:3" s="384" customFormat="1" ht="12" customHeight="1" thickBot="1">
      <c r="A36" s="210" t="s">
        <v>25</v>
      </c>
      <c r="B36" s="126" t="s">
        <v>412</v>
      </c>
      <c r="C36" s="578">
        <f>'9.5. sz. mell'!C35-'9.5.2. sz. mell'!C36</f>
        <v>0</v>
      </c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91247814</v>
      </c>
    </row>
    <row r="39" spans="1:3" s="384" customFormat="1" ht="12" customHeight="1">
      <c r="A39" s="472" t="s">
        <v>415</v>
      </c>
      <c r="B39" s="473" t="s">
        <v>237</v>
      </c>
      <c r="C39" s="325">
        <f>'9.5. sz. mell'!C38-'9.5.2. sz. mell'!C39</f>
        <v>0</v>
      </c>
    </row>
    <row r="40" spans="1:3" s="384" customFormat="1" ht="12" customHeight="1">
      <c r="A40" s="472" t="s">
        <v>416</v>
      </c>
      <c r="B40" s="474" t="s">
        <v>2</v>
      </c>
      <c r="C40" s="325">
        <f>'9.5. sz. mell'!C39-'9.5.2. sz. mell'!C40</f>
        <v>0</v>
      </c>
    </row>
    <row r="41" spans="1:3" s="478" customFormat="1" ht="12" customHeight="1" thickBot="1">
      <c r="A41" s="471" t="s">
        <v>417</v>
      </c>
      <c r="B41" s="144" t="s">
        <v>418</v>
      </c>
      <c r="C41" s="325">
        <f>'9.5. sz. mell'!C40-'9.5.2. sz. mell'!C41</f>
        <v>91247814</v>
      </c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91247814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89577814</v>
      </c>
    </row>
    <row r="47" spans="1:3" ht="12" customHeight="1">
      <c r="A47" s="471" t="s">
        <v>99</v>
      </c>
      <c r="B47" s="9" t="s">
        <v>50</v>
      </c>
      <c r="C47" s="325">
        <f>'9.5. sz. mell'!C46-'9.5.2. sz. mell'!C47</f>
        <v>65982200</v>
      </c>
    </row>
    <row r="48" spans="1:3" ht="12" customHeight="1">
      <c r="A48" s="471" t="s">
        <v>100</v>
      </c>
      <c r="B48" s="8" t="s">
        <v>183</v>
      </c>
      <c r="C48" s="325">
        <f>'9.5. sz. mell'!C47-'9.5.2. sz. mell'!C48</f>
        <v>14696614</v>
      </c>
    </row>
    <row r="49" spans="1:3" ht="12" customHeight="1">
      <c r="A49" s="471" t="s">
        <v>101</v>
      </c>
      <c r="B49" s="8" t="s">
        <v>140</v>
      </c>
      <c r="C49" s="325">
        <f>'9.5. sz. mell'!C48-'9.5.2. sz. mell'!C49</f>
        <v>8899000</v>
      </c>
    </row>
    <row r="50" spans="1:3" ht="12" customHeight="1">
      <c r="A50" s="471" t="s">
        <v>102</v>
      </c>
      <c r="B50" s="8" t="s">
        <v>184</v>
      </c>
      <c r="C50" s="325">
        <f>'9.5. sz. mell'!C49-'9.5.2. sz. mell'!C50</f>
        <v>0</v>
      </c>
    </row>
    <row r="51" spans="1:3" ht="12" customHeight="1" thickBot="1">
      <c r="A51" s="471" t="s">
        <v>148</v>
      </c>
      <c r="B51" s="8" t="s">
        <v>185</v>
      </c>
      <c r="C51" s="325">
        <f>'9.5. sz. mell'!C50-'9.5.2. sz. mell'!C51</f>
        <v>0</v>
      </c>
    </row>
    <row r="52" spans="1:3" ht="12" customHeight="1" thickBot="1">
      <c r="A52" s="210" t="s">
        <v>20</v>
      </c>
      <c r="B52" s="126" t="s">
        <v>421</v>
      </c>
      <c r="C52" s="327">
        <f>SUM(C53:C55)</f>
        <v>1670000</v>
      </c>
    </row>
    <row r="53" spans="1:3" s="479" customFormat="1" ht="12" customHeight="1">
      <c r="A53" s="471" t="s">
        <v>105</v>
      </c>
      <c r="B53" s="9" t="s">
        <v>230</v>
      </c>
      <c r="C53" s="325">
        <f>'9.5. sz. mell'!C52-'9.5.2. sz. mell'!C53</f>
        <v>1670000</v>
      </c>
    </row>
    <row r="54" spans="1:3" ht="12" customHeight="1">
      <c r="A54" s="471" t="s">
        <v>106</v>
      </c>
      <c r="B54" s="8" t="s">
        <v>187</v>
      </c>
      <c r="C54" s="325">
        <f>'9.5. sz. mell'!C53-'9.5.2. sz. mell'!C54</f>
        <v>0</v>
      </c>
    </row>
    <row r="55" spans="1:3" ht="12" customHeight="1">
      <c r="A55" s="471" t="s">
        <v>107</v>
      </c>
      <c r="B55" s="8" t="s">
        <v>59</v>
      </c>
      <c r="C55" s="325">
        <f>'9.5. sz. mell'!C54-'9.5.2. sz. mell'!C55</f>
        <v>0</v>
      </c>
    </row>
    <row r="56" spans="1:3" ht="12" customHeight="1" thickBot="1">
      <c r="A56" s="471" t="s">
        <v>108</v>
      </c>
      <c r="B56" s="8" t="s">
        <v>529</v>
      </c>
      <c r="C56" s="326">
        <f>'9.5. sz. mell'!C55-'9.5.2. sz. mell'!C56</f>
        <v>0</v>
      </c>
    </row>
    <row r="57" spans="1:3" ht="15" customHeight="1" thickBot="1">
      <c r="A57" s="210" t="s">
        <v>21</v>
      </c>
      <c r="B57" s="126" t="s">
        <v>13</v>
      </c>
      <c r="C57" s="578">
        <f>'9.5. sz. mell'!C56-'9.5.2. sz. mell'!C57</f>
        <v>0</v>
      </c>
    </row>
    <row r="58" spans="1:3" ht="13.5" thickBot="1">
      <c r="A58" s="210" t="s">
        <v>22</v>
      </c>
      <c r="B58" s="254" t="s">
        <v>535</v>
      </c>
      <c r="C58" s="380">
        <f>+C46+C52+C57</f>
        <v>91247814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578">
        <f>'9.5. sz. mell'!C59-'9.5.2. sz. mell'!C60</f>
        <v>21</v>
      </c>
    </row>
    <row r="61" spans="1:3" ht="13.5" thickBot="1">
      <c r="A61" s="257" t="s">
        <v>206</v>
      </c>
      <c r="B61" s="258"/>
      <c r="C61" s="578">
        <f>'9.5. sz. mell'!C60-'9.5.2. sz. mell'!C61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+CONCATENATE("9.5.2. melléklet a 3/2017. (II.2.) önkormányzati rendelethez")</f>
        <v>9.5.2.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'9.5. sz. mell'!B2</f>
        <v>Fekete István Óvoda és Bölcsőde</v>
      </c>
      <c r="C3" s="382" t="s">
        <v>580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'9.3.1.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+CONCATENATE("9.5.3. melléklet a 3/2017. (II.2.) önkormányzati rendelethez")</f>
        <v>9.5.3.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'9.5. sz. mell'!B2</f>
        <v>Fekete István Óvoda és Bölcsőde</v>
      </c>
      <c r="C3" s="382" t="s">
        <v>580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'9.3.2. sz. mell'!C5</f>
        <v>Forintban!</v>
      </c>
    </row>
    <row r="6" spans="1:3" ht="13.5" thickBot="1">
      <c r="A6" s="427" t="s">
        <v>205</v>
      </c>
      <c r="B6" s="240" t="s">
        <v>569</v>
      </c>
      <c r="C6" s="574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v>0</v>
      </c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 thickBot="1">
      <c r="A1" s="234"/>
      <c r="B1" s="236"/>
      <c r="C1" s="573" t="str">
        <f>+CONCATENATE("9.6. melléklet a 3/2017. (II.2.) önkormányzati rendelethez")</f>
        <v>9.6. melléklet a 3/2017. (II.2.) önkormányzati rendelethez</v>
      </c>
    </row>
    <row r="2" spans="1:3" s="475" customFormat="1" ht="36">
      <c r="A2" s="426" t="s">
        <v>204</v>
      </c>
      <c r="B2" s="368" t="s">
        <v>582</v>
      </c>
      <c r="C2" s="382" t="s">
        <v>583</v>
      </c>
    </row>
    <row r="3" spans="1:3" s="475" customFormat="1" ht="24.75" thickBot="1">
      <c r="A3" s="469" t="s">
        <v>203</v>
      </c>
      <c r="B3" s="369" t="s">
        <v>403</v>
      </c>
      <c r="C3" s="383"/>
    </row>
    <row r="4" spans="1:3" s="476" customFormat="1" ht="15.75" customHeight="1" thickBot="1">
      <c r="A4" s="238"/>
      <c r="B4" s="238"/>
      <c r="C4" s="239" t="str">
        <f>'9.2.3. sz. mell'!C5</f>
        <v>Forintban!</v>
      </c>
    </row>
    <row r="5" spans="1:3" ht="13.5" thickBot="1">
      <c r="A5" s="427" t="s">
        <v>205</v>
      </c>
      <c r="B5" s="240" t="s">
        <v>569</v>
      </c>
      <c r="C5" s="241" t="s">
        <v>56</v>
      </c>
    </row>
    <row r="6" spans="1:3" s="477" customFormat="1" ht="12.75" customHeight="1" thickBot="1">
      <c r="A6" s="202"/>
      <c r="B6" s="203" t="s">
        <v>498</v>
      </c>
      <c r="C6" s="204" t="s">
        <v>499</v>
      </c>
    </row>
    <row r="7" spans="1:3" s="477" customFormat="1" ht="15.75" customHeight="1" thickBot="1">
      <c r="A7" s="242"/>
      <c r="B7" s="243" t="s">
        <v>57</v>
      </c>
      <c r="C7" s="244"/>
    </row>
    <row r="8" spans="1:3" s="384" customFormat="1" ht="12" customHeight="1" thickBot="1">
      <c r="A8" s="202" t="s">
        <v>19</v>
      </c>
      <c r="B8" s="245" t="s">
        <v>525</v>
      </c>
      <c r="C8" s="327">
        <f>SUM(C9:C19)</f>
        <v>4700000</v>
      </c>
    </row>
    <row r="9" spans="1:3" s="384" customFormat="1" ht="12" customHeight="1">
      <c r="A9" s="470" t="s">
        <v>99</v>
      </c>
      <c r="B9" s="10" t="s">
        <v>278</v>
      </c>
      <c r="C9" s="373"/>
    </row>
    <row r="10" spans="1:3" s="384" customFormat="1" ht="12" customHeight="1">
      <c r="A10" s="471" t="s">
        <v>100</v>
      </c>
      <c r="B10" s="8" t="s">
        <v>279</v>
      </c>
      <c r="C10" s="325">
        <v>4700000</v>
      </c>
    </row>
    <row r="11" spans="1:3" s="384" customFormat="1" ht="12" customHeight="1">
      <c r="A11" s="471" t="s">
        <v>101</v>
      </c>
      <c r="B11" s="8" t="s">
        <v>280</v>
      </c>
      <c r="C11" s="325"/>
    </row>
    <row r="12" spans="1:3" s="384" customFormat="1" ht="12" customHeight="1">
      <c r="A12" s="471" t="s">
        <v>102</v>
      </c>
      <c r="B12" s="8" t="s">
        <v>281</v>
      </c>
      <c r="C12" s="325"/>
    </row>
    <row r="13" spans="1:3" s="384" customFormat="1" ht="12" customHeight="1">
      <c r="A13" s="471" t="s">
        <v>148</v>
      </c>
      <c r="B13" s="8" t="s">
        <v>282</v>
      </c>
      <c r="C13" s="325"/>
    </row>
    <row r="14" spans="1:3" s="384" customFormat="1" ht="12" customHeight="1">
      <c r="A14" s="471" t="s">
        <v>103</v>
      </c>
      <c r="B14" s="8" t="s">
        <v>404</v>
      </c>
      <c r="C14" s="325"/>
    </row>
    <row r="15" spans="1:3" s="384" customFormat="1" ht="12" customHeight="1">
      <c r="A15" s="471" t="s">
        <v>104</v>
      </c>
      <c r="B15" s="7" t="s">
        <v>405</v>
      </c>
      <c r="C15" s="325"/>
    </row>
    <row r="16" spans="1:3" s="384" customFormat="1" ht="12" customHeight="1">
      <c r="A16" s="471" t="s">
        <v>114</v>
      </c>
      <c r="B16" s="8" t="s">
        <v>285</v>
      </c>
      <c r="C16" s="374"/>
    </row>
    <row r="17" spans="1:3" s="478" customFormat="1" ht="12" customHeight="1">
      <c r="A17" s="471" t="s">
        <v>115</v>
      </c>
      <c r="B17" s="8" t="s">
        <v>286</v>
      </c>
      <c r="C17" s="325"/>
    </row>
    <row r="18" spans="1:3" s="478" customFormat="1" ht="12" customHeight="1">
      <c r="A18" s="471" t="s">
        <v>116</v>
      </c>
      <c r="B18" s="8" t="s">
        <v>441</v>
      </c>
      <c r="C18" s="326"/>
    </row>
    <row r="19" spans="1:3" s="478" customFormat="1" ht="12" customHeight="1" thickBot="1">
      <c r="A19" s="471" t="s">
        <v>117</v>
      </c>
      <c r="B19" s="7" t="s">
        <v>287</v>
      </c>
      <c r="C19" s="326"/>
    </row>
    <row r="20" spans="1:3" s="384" customFormat="1" ht="12" customHeight="1" thickBot="1">
      <c r="A20" s="202" t="s">
        <v>20</v>
      </c>
      <c r="B20" s="245" t="s">
        <v>406</v>
      </c>
      <c r="C20" s="327">
        <f>SUM(C21:C23)</f>
        <v>0</v>
      </c>
    </row>
    <row r="21" spans="1:3" s="478" customFormat="1" ht="12" customHeight="1">
      <c r="A21" s="471" t="s">
        <v>105</v>
      </c>
      <c r="B21" s="9" t="s">
        <v>259</v>
      </c>
      <c r="C21" s="325"/>
    </row>
    <row r="22" spans="1:3" s="478" customFormat="1" ht="12" customHeight="1">
      <c r="A22" s="471" t="s">
        <v>106</v>
      </c>
      <c r="B22" s="8" t="s">
        <v>407</v>
      </c>
      <c r="C22" s="325"/>
    </row>
    <row r="23" spans="1:3" s="478" customFormat="1" ht="12" customHeight="1">
      <c r="A23" s="471" t="s">
        <v>107</v>
      </c>
      <c r="B23" s="8" t="s">
        <v>408</v>
      </c>
      <c r="C23" s="325"/>
    </row>
    <row r="24" spans="1:3" s="478" customFormat="1" ht="12" customHeight="1" thickBot="1">
      <c r="A24" s="471" t="s">
        <v>108</v>
      </c>
      <c r="B24" s="8" t="s">
        <v>530</v>
      </c>
      <c r="C24" s="325"/>
    </row>
    <row r="25" spans="1:3" s="478" customFormat="1" ht="12" customHeight="1" thickBot="1">
      <c r="A25" s="210" t="s">
        <v>21</v>
      </c>
      <c r="B25" s="126" t="s">
        <v>174</v>
      </c>
      <c r="C25" s="354"/>
    </row>
    <row r="26" spans="1:3" s="478" customFormat="1" ht="12" customHeight="1" thickBot="1">
      <c r="A26" s="210" t="s">
        <v>22</v>
      </c>
      <c r="B26" s="126" t="s">
        <v>409</v>
      </c>
      <c r="C26" s="327">
        <f>+C27+C28</f>
        <v>0</v>
      </c>
    </row>
    <row r="27" spans="1:3" s="478" customFormat="1" ht="12" customHeight="1">
      <c r="A27" s="472" t="s">
        <v>269</v>
      </c>
      <c r="B27" s="473" t="s">
        <v>407</v>
      </c>
      <c r="C27" s="78"/>
    </row>
    <row r="28" spans="1:3" s="478" customFormat="1" ht="12" customHeight="1">
      <c r="A28" s="472" t="s">
        <v>270</v>
      </c>
      <c r="B28" s="474" t="s">
        <v>410</v>
      </c>
      <c r="C28" s="328"/>
    </row>
    <row r="29" spans="1:3" s="478" customFormat="1" ht="12" customHeight="1" thickBot="1">
      <c r="A29" s="471" t="s">
        <v>271</v>
      </c>
      <c r="B29" s="144" t="s">
        <v>531</v>
      </c>
      <c r="C29" s="85"/>
    </row>
    <row r="30" spans="1:3" s="478" customFormat="1" ht="12" customHeight="1" thickBot="1">
      <c r="A30" s="210" t="s">
        <v>23</v>
      </c>
      <c r="B30" s="126" t="s">
        <v>411</v>
      </c>
      <c r="C30" s="327">
        <f>+C31+C32+C33</f>
        <v>0</v>
      </c>
    </row>
    <row r="31" spans="1:3" s="478" customFormat="1" ht="12" customHeight="1">
      <c r="A31" s="472" t="s">
        <v>92</v>
      </c>
      <c r="B31" s="473" t="s">
        <v>292</v>
      </c>
      <c r="C31" s="78"/>
    </row>
    <row r="32" spans="1:3" s="478" customFormat="1" ht="12" customHeight="1">
      <c r="A32" s="472" t="s">
        <v>93</v>
      </c>
      <c r="B32" s="474" t="s">
        <v>293</v>
      </c>
      <c r="C32" s="328"/>
    </row>
    <row r="33" spans="1:3" s="478" customFormat="1" ht="12" customHeight="1" thickBot="1">
      <c r="A33" s="471" t="s">
        <v>94</v>
      </c>
      <c r="B33" s="144" t="s">
        <v>294</v>
      </c>
      <c r="C33" s="85"/>
    </row>
    <row r="34" spans="1:3" s="384" customFormat="1" ht="12" customHeight="1" thickBot="1">
      <c r="A34" s="210" t="s">
        <v>24</v>
      </c>
      <c r="B34" s="126" t="s">
        <v>380</v>
      </c>
      <c r="C34" s="354"/>
    </row>
    <row r="35" spans="1:3" s="384" customFormat="1" ht="12" customHeight="1" thickBot="1">
      <c r="A35" s="210" t="s">
        <v>25</v>
      </c>
      <c r="B35" s="126" t="s">
        <v>412</v>
      </c>
      <c r="C35" s="375"/>
    </row>
    <row r="36" spans="1:3" s="384" customFormat="1" ht="12" customHeight="1" thickBot="1">
      <c r="A36" s="202" t="s">
        <v>26</v>
      </c>
      <c r="B36" s="126" t="s">
        <v>532</v>
      </c>
      <c r="C36" s="376">
        <f>+C8+C20+C25+C26+C30+C34+C35</f>
        <v>4700000</v>
      </c>
    </row>
    <row r="37" spans="1:3" s="384" customFormat="1" ht="12" customHeight="1" thickBot="1">
      <c r="A37" s="246" t="s">
        <v>27</v>
      </c>
      <c r="B37" s="126" t="s">
        <v>414</v>
      </c>
      <c r="C37" s="376">
        <f>+C38+C39+C40</f>
        <v>38581096</v>
      </c>
    </row>
    <row r="38" spans="1:3" s="384" customFormat="1" ht="12" customHeight="1">
      <c r="A38" s="472" t="s">
        <v>415</v>
      </c>
      <c r="B38" s="473" t="s">
        <v>237</v>
      </c>
      <c r="C38" s="78"/>
    </row>
    <row r="39" spans="1:3" s="384" customFormat="1" ht="12" customHeight="1">
      <c r="A39" s="472" t="s">
        <v>416</v>
      </c>
      <c r="B39" s="474" t="s">
        <v>2</v>
      </c>
      <c r="C39" s="328"/>
    </row>
    <row r="40" spans="1:3" s="478" customFormat="1" ht="12" customHeight="1" thickBot="1">
      <c r="A40" s="471" t="s">
        <v>417</v>
      </c>
      <c r="B40" s="144" t="s">
        <v>418</v>
      </c>
      <c r="C40" s="85">
        <v>38581096</v>
      </c>
    </row>
    <row r="41" spans="1:3" s="478" customFormat="1" ht="15" customHeight="1" thickBot="1">
      <c r="A41" s="246" t="s">
        <v>28</v>
      </c>
      <c r="B41" s="247" t="s">
        <v>419</v>
      </c>
      <c r="C41" s="379">
        <f>+C36+C37</f>
        <v>43281096</v>
      </c>
    </row>
    <row r="42" spans="1:3" s="478" customFormat="1" ht="15" customHeight="1">
      <c r="A42" s="248"/>
      <c r="B42" s="249"/>
      <c r="C42" s="377"/>
    </row>
    <row r="43" spans="1:3" ht="13.5" thickBot="1">
      <c r="A43" s="250"/>
      <c r="B43" s="251"/>
      <c r="C43" s="378"/>
    </row>
    <row r="44" spans="1:3" s="477" customFormat="1" ht="16.5" customHeight="1" thickBot="1">
      <c r="A44" s="252"/>
      <c r="B44" s="253" t="s">
        <v>58</v>
      </c>
      <c r="C44" s="379"/>
    </row>
    <row r="45" spans="1:3" s="479" customFormat="1" ht="12" customHeight="1" thickBot="1">
      <c r="A45" s="210" t="s">
        <v>19</v>
      </c>
      <c r="B45" s="126" t="s">
        <v>420</v>
      </c>
      <c r="C45" s="327">
        <f>SUM(C46:C50)</f>
        <v>42519096</v>
      </c>
    </row>
    <row r="46" spans="1:3" ht="12" customHeight="1">
      <c r="A46" s="471" t="s">
        <v>99</v>
      </c>
      <c r="B46" s="9" t="s">
        <v>50</v>
      </c>
      <c r="C46" s="78">
        <v>20562800</v>
      </c>
    </row>
    <row r="47" spans="1:3" ht="12" customHeight="1">
      <c r="A47" s="471" t="s">
        <v>100</v>
      </c>
      <c r="B47" s="8" t="s">
        <v>183</v>
      </c>
      <c r="C47" s="81">
        <v>4382296</v>
      </c>
    </row>
    <row r="48" spans="1:3" ht="12" customHeight="1">
      <c r="A48" s="471" t="s">
        <v>101</v>
      </c>
      <c r="B48" s="8" t="s">
        <v>140</v>
      </c>
      <c r="C48" s="81">
        <v>17574000</v>
      </c>
    </row>
    <row r="49" spans="1:3" ht="12" customHeight="1">
      <c r="A49" s="471" t="s">
        <v>102</v>
      </c>
      <c r="B49" s="8" t="s">
        <v>184</v>
      </c>
      <c r="C49" s="81"/>
    </row>
    <row r="50" spans="1:3" ht="12" customHeight="1" thickBot="1">
      <c r="A50" s="471" t="s">
        <v>148</v>
      </c>
      <c r="B50" s="8" t="s">
        <v>185</v>
      </c>
      <c r="C50" s="81"/>
    </row>
    <row r="51" spans="1:3" ht="12" customHeight="1" thickBot="1">
      <c r="A51" s="210" t="s">
        <v>20</v>
      </c>
      <c r="B51" s="126" t="s">
        <v>421</v>
      </c>
      <c r="C51" s="327">
        <f>SUM(C52:C54)</f>
        <v>762000</v>
      </c>
    </row>
    <row r="52" spans="1:3" s="479" customFormat="1" ht="12" customHeight="1">
      <c r="A52" s="471" t="s">
        <v>105</v>
      </c>
      <c r="B52" s="9" t="s">
        <v>230</v>
      </c>
      <c r="C52" s="78">
        <v>762000</v>
      </c>
    </row>
    <row r="53" spans="1:3" ht="12" customHeight="1">
      <c r="A53" s="471" t="s">
        <v>106</v>
      </c>
      <c r="B53" s="8" t="s">
        <v>187</v>
      </c>
      <c r="C53" s="81"/>
    </row>
    <row r="54" spans="1:3" ht="12" customHeight="1">
      <c r="A54" s="471" t="s">
        <v>107</v>
      </c>
      <c r="B54" s="8" t="s">
        <v>59</v>
      </c>
      <c r="C54" s="81"/>
    </row>
    <row r="55" spans="1:3" ht="12" customHeight="1" thickBot="1">
      <c r="A55" s="471" t="s">
        <v>108</v>
      </c>
      <c r="B55" s="8" t="s">
        <v>529</v>
      </c>
      <c r="C55" s="81"/>
    </row>
    <row r="56" spans="1:3" ht="15" customHeight="1" thickBot="1">
      <c r="A56" s="210" t="s">
        <v>21</v>
      </c>
      <c r="B56" s="126" t="s">
        <v>13</v>
      </c>
      <c r="C56" s="354"/>
    </row>
    <row r="57" spans="1:3" ht="13.5" thickBot="1">
      <c r="A57" s="210" t="s">
        <v>22</v>
      </c>
      <c r="B57" s="254" t="s">
        <v>535</v>
      </c>
      <c r="C57" s="380">
        <f>+C45+C51+C56</f>
        <v>43281096</v>
      </c>
    </row>
    <row r="58" ht="15" customHeight="1" thickBot="1">
      <c r="C58" s="381"/>
    </row>
    <row r="59" spans="1:3" ht="14.25" customHeight="1" thickBot="1">
      <c r="A59" s="257" t="s">
        <v>524</v>
      </c>
      <c r="B59" s="258"/>
      <c r="C59" s="124">
        <v>7</v>
      </c>
    </row>
    <row r="60" spans="1:3" ht="13.5" thickBot="1">
      <c r="A60" s="257" t="s">
        <v>206</v>
      </c>
      <c r="B60" s="258"/>
      <c r="C60" s="124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+CONCATENATE("9.6.1. melléklet a 3/2017. (II.2.) önkormányzati rendelethez")</f>
        <v>9.6.1.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'9.6. sz. mell'!B2</f>
        <v>Alsózsolcai Közösségi Ház és Könyvtár</v>
      </c>
      <c r="C3" s="382" t="s">
        <v>583</v>
      </c>
    </row>
    <row r="4" spans="1:3" s="475" customFormat="1" ht="24.75" thickBot="1">
      <c r="A4" s="469" t="s">
        <v>203</v>
      </c>
      <c r="B4" s="369" t="s">
        <v>422</v>
      </c>
      <c r="C4" s="383" t="s">
        <v>55</v>
      </c>
    </row>
    <row r="5" spans="1:3" s="476" customFormat="1" ht="15.75" customHeight="1" thickBot="1">
      <c r="A5" s="238"/>
      <c r="B5" s="238"/>
      <c r="C5" s="239" t="str">
        <f>'9.3.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4700000</v>
      </c>
    </row>
    <row r="10" spans="1:3" s="384" customFormat="1" ht="12" customHeight="1">
      <c r="A10" s="470" t="s">
        <v>99</v>
      </c>
      <c r="B10" s="10" t="s">
        <v>278</v>
      </c>
      <c r="C10" s="373">
        <f>'9.6. sz. mell'!C9-'9.6.2. sz. mell'!C10</f>
        <v>0</v>
      </c>
    </row>
    <row r="11" spans="1:3" s="384" customFormat="1" ht="12" customHeight="1">
      <c r="A11" s="471" t="s">
        <v>100</v>
      </c>
      <c r="B11" s="8" t="s">
        <v>279</v>
      </c>
      <c r="C11" s="325">
        <f>'9.6. sz. mell'!C10-'9.6.2. sz. mell'!C11</f>
        <v>4700000</v>
      </c>
    </row>
    <row r="12" spans="1:3" s="384" customFormat="1" ht="12" customHeight="1">
      <c r="A12" s="471" t="s">
        <v>101</v>
      </c>
      <c r="B12" s="8" t="s">
        <v>280</v>
      </c>
      <c r="C12" s="325">
        <f>'9.6. sz. mell'!C11-'9.6.2. sz. mell'!C12</f>
        <v>0</v>
      </c>
    </row>
    <row r="13" spans="1:3" s="384" customFormat="1" ht="12" customHeight="1">
      <c r="A13" s="471" t="s">
        <v>102</v>
      </c>
      <c r="B13" s="8" t="s">
        <v>281</v>
      </c>
      <c r="C13" s="325">
        <f>'9.6. sz. mell'!C12-'9.6.2. sz. mell'!C13</f>
        <v>0</v>
      </c>
    </row>
    <row r="14" spans="1:3" s="384" customFormat="1" ht="12" customHeight="1">
      <c r="A14" s="471" t="s">
        <v>148</v>
      </c>
      <c r="B14" s="8" t="s">
        <v>282</v>
      </c>
      <c r="C14" s="325">
        <f>'9.6. sz. mell'!C13-'9.6.2. sz. mell'!C14</f>
        <v>0</v>
      </c>
    </row>
    <row r="15" spans="1:3" s="384" customFormat="1" ht="12" customHeight="1">
      <c r="A15" s="471" t="s">
        <v>103</v>
      </c>
      <c r="B15" s="8" t="s">
        <v>404</v>
      </c>
      <c r="C15" s="325">
        <f>'9.6. sz. mell'!C14-'9.6.2. sz. mell'!C15</f>
        <v>0</v>
      </c>
    </row>
    <row r="16" spans="1:3" s="384" customFormat="1" ht="12" customHeight="1">
      <c r="A16" s="471" t="s">
        <v>104</v>
      </c>
      <c r="B16" s="7" t="s">
        <v>405</v>
      </c>
      <c r="C16" s="325">
        <f>'9.6. sz. mell'!C15-'9.6.2. sz. mell'!C16</f>
        <v>0</v>
      </c>
    </row>
    <row r="17" spans="1:3" s="384" customFormat="1" ht="12" customHeight="1">
      <c r="A17" s="471" t="s">
        <v>114</v>
      </c>
      <c r="B17" s="8" t="s">
        <v>285</v>
      </c>
      <c r="C17" s="325">
        <f>'9.6. sz. mell'!C16-'9.6.2. sz. mell'!C17</f>
        <v>0</v>
      </c>
    </row>
    <row r="18" spans="1:3" s="478" customFormat="1" ht="12" customHeight="1">
      <c r="A18" s="471" t="s">
        <v>115</v>
      </c>
      <c r="B18" s="8" t="s">
        <v>286</v>
      </c>
      <c r="C18" s="325">
        <f>'9.6. sz. mell'!C17-'9.6.2. sz. mell'!C18</f>
        <v>0</v>
      </c>
    </row>
    <row r="19" spans="1:3" s="478" customFormat="1" ht="12" customHeight="1">
      <c r="A19" s="471" t="s">
        <v>116</v>
      </c>
      <c r="B19" s="8" t="s">
        <v>441</v>
      </c>
      <c r="C19" s="325">
        <f>'9.6. sz. mell'!C18-'9.6.2. sz. mell'!C19</f>
        <v>0</v>
      </c>
    </row>
    <row r="20" spans="1:3" s="478" customFormat="1" ht="12" customHeight="1" thickBot="1">
      <c r="A20" s="471" t="s">
        <v>117</v>
      </c>
      <c r="B20" s="7" t="s">
        <v>287</v>
      </c>
      <c r="C20" s="577">
        <f>'9.6. sz. mell'!C19-'9.6.2. sz. mell'!C20</f>
        <v>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>
        <f>'9.6. sz. mell'!C21-'9.6.2. sz. mell'!C22</f>
        <v>0</v>
      </c>
    </row>
    <row r="23" spans="1:3" s="478" customFormat="1" ht="12" customHeight="1">
      <c r="A23" s="471" t="s">
        <v>106</v>
      </c>
      <c r="B23" s="8" t="s">
        <v>407</v>
      </c>
      <c r="C23" s="325">
        <f>'9.6. sz. mell'!C22-'9.6.2. sz. mell'!C23</f>
        <v>0</v>
      </c>
    </row>
    <row r="24" spans="1:3" s="478" customFormat="1" ht="12" customHeight="1">
      <c r="A24" s="471" t="s">
        <v>107</v>
      </c>
      <c r="B24" s="8" t="s">
        <v>408</v>
      </c>
      <c r="C24" s="325">
        <f>'9.6. sz. mell'!C23-'9.6.2. sz. mell'!C24</f>
        <v>0</v>
      </c>
    </row>
    <row r="25" spans="1:3" s="478" customFormat="1" ht="12" customHeight="1" thickBot="1">
      <c r="A25" s="471" t="s">
        <v>108</v>
      </c>
      <c r="B25" s="8" t="s">
        <v>530</v>
      </c>
      <c r="C25" s="325">
        <f>'9.6. sz. mell'!C24-'9.6.2. sz. mell'!C25</f>
        <v>0</v>
      </c>
    </row>
    <row r="26" spans="1:3" s="478" customFormat="1" ht="12" customHeight="1" thickBot="1">
      <c r="A26" s="210" t="s">
        <v>21</v>
      </c>
      <c r="B26" s="126" t="s">
        <v>174</v>
      </c>
      <c r="C26" s="578">
        <f>'9.3. sz. mell'!C26-'9.3.2. sz. mell'!C26</f>
        <v>0</v>
      </c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325">
        <f>'9.6. sz. mell'!C27-'9.6.2. sz. mell'!C28</f>
        <v>0</v>
      </c>
    </row>
    <row r="29" spans="1:3" s="478" customFormat="1" ht="12" customHeight="1">
      <c r="A29" s="472" t="s">
        <v>270</v>
      </c>
      <c r="B29" s="474" t="s">
        <v>410</v>
      </c>
      <c r="C29" s="325">
        <f>'9.6. sz. mell'!C28-'9.6.2. sz. mell'!C29</f>
        <v>0</v>
      </c>
    </row>
    <row r="30" spans="1:3" s="478" customFormat="1" ht="12" customHeight="1" thickBot="1">
      <c r="A30" s="471" t="s">
        <v>271</v>
      </c>
      <c r="B30" s="144" t="s">
        <v>531</v>
      </c>
      <c r="C30" s="325">
        <f>'9.6. sz. mell'!C29-'9.6.2. sz. mell'!C30</f>
        <v>0</v>
      </c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325">
        <f>'9.6. sz. mell'!C31-'9.6.2. sz. mell'!C32</f>
        <v>0</v>
      </c>
    </row>
    <row r="33" spans="1:3" s="478" customFormat="1" ht="12" customHeight="1">
      <c r="A33" s="472" t="s">
        <v>93</v>
      </c>
      <c r="B33" s="474" t="s">
        <v>293</v>
      </c>
      <c r="C33" s="325">
        <f>'9.6. sz. mell'!C32-'9.6.2. sz. mell'!C33</f>
        <v>0</v>
      </c>
    </row>
    <row r="34" spans="1:3" s="478" customFormat="1" ht="12" customHeight="1" thickBot="1">
      <c r="A34" s="471" t="s">
        <v>94</v>
      </c>
      <c r="B34" s="144" t="s">
        <v>294</v>
      </c>
      <c r="C34" s="326">
        <f>'9.6. sz. mell'!C33-'9.6.2. sz. mell'!C34</f>
        <v>0</v>
      </c>
    </row>
    <row r="35" spans="1:3" s="384" customFormat="1" ht="12" customHeight="1" thickBot="1">
      <c r="A35" s="210" t="s">
        <v>24</v>
      </c>
      <c r="B35" s="126" t="s">
        <v>380</v>
      </c>
      <c r="C35" s="578">
        <f>'9.6. sz. mell'!C34-'9.6.2. sz. mell'!C35</f>
        <v>0</v>
      </c>
    </row>
    <row r="36" spans="1:3" s="384" customFormat="1" ht="12" customHeight="1" thickBot="1">
      <c r="A36" s="210" t="s">
        <v>25</v>
      </c>
      <c r="B36" s="126" t="s">
        <v>412</v>
      </c>
      <c r="C36" s="578">
        <f>'9.6. sz. mell'!C35-'9.6.2. sz. mell'!C36</f>
        <v>0</v>
      </c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4700000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38581096</v>
      </c>
    </row>
    <row r="39" spans="1:3" s="384" customFormat="1" ht="12" customHeight="1">
      <c r="A39" s="472" t="s">
        <v>415</v>
      </c>
      <c r="B39" s="473" t="s">
        <v>237</v>
      </c>
      <c r="C39" s="325">
        <f>'9.6. sz. mell'!C38-'9.6.2. sz. mell'!C39</f>
        <v>0</v>
      </c>
    </row>
    <row r="40" spans="1:3" s="384" customFormat="1" ht="12" customHeight="1">
      <c r="A40" s="472" t="s">
        <v>416</v>
      </c>
      <c r="B40" s="474" t="s">
        <v>2</v>
      </c>
      <c r="C40" s="325">
        <f>'9.6. sz. mell'!C39-'9.6.2. sz. mell'!C40</f>
        <v>0</v>
      </c>
    </row>
    <row r="41" spans="1:3" s="478" customFormat="1" ht="12" customHeight="1" thickBot="1">
      <c r="A41" s="471" t="s">
        <v>417</v>
      </c>
      <c r="B41" s="144" t="s">
        <v>418</v>
      </c>
      <c r="C41" s="325">
        <f>'9.6. sz. mell'!C40-'9.6.2. sz. mell'!C41</f>
        <v>38581096</v>
      </c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43281096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42519096</v>
      </c>
    </row>
    <row r="47" spans="1:3" ht="12" customHeight="1">
      <c r="A47" s="471" t="s">
        <v>99</v>
      </c>
      <c r="B47" s="9" t="s">
        <v>50</v>
      </c>
      <c r="C47" s="325">
        <f>'9.6. sz. mell'!C46-'9.6.2. sz. mell'!C47</f>
        <v>20562800</v>
      </c>
    </row>
    <row r="48" spans="1:3" ht="12" customHeight="1">
      <c r="A48" s="471" t="s">
        <v>100</v>
      </c>
      <c r="B48" s="8" t="s">
        <v>183</v>
      </c>
      <c r="C48" s="325">
        <f>'9.6. sz. mell'!C47-'9.6.2. sz. mell'!C48</f>
        <v>4382296</v>
      </c>
    </row>
    <row r="49" spans="1:3" ht="12" customHeight="1">
      <c r="A49" s="471" t="s">
        <v>101</v>
      </c>
      <c r="B49" s="8" t="s">
        <v>140</v>
      </c>
      <c r="C49" s="325">
        <f>'9.6. sz. mell'!C48-'9.6.2. sz. mell'!C49</f>
        <v>17574000</v>
      </c>
    </row>
    <row r="50" spans="1:3" ht="12" customHeight="1">
      <c r="A50" s="471" t="s">
        <v>102</v>
      </c>
      <c r="B50" s="8" t="s">
        <v>184</v>
      </c>
      <c r="C50" s="325">
        <f>'9.6. sz. mell'!C49-'9.6.2. sz. mell'!C50</f>
        <v>0</v>
      </c>
    </row>
    <row r="51" spans="1:3" ht="12" customHeight="1" thickBot="1">
      <c r="A51" s="471" t="s">
        <v>148</v>
      </c>
      <c r="B51" s="8" t="s">
        <v>185</v>
      </c>
      <c r="C51" s="325">
        <f>'9.6. sz. mell'!C50-'9.6.2. sz. mell'!C51</f>
        <v>0</v>
      </c>
    </row>
    <row r="52" spans="1:3" ht="12" customHeight="1" thickBot="1">
      <c r="A52" s="210" t="s">
        <v>20</v>
      </c>
      <c r="B52" s="126" t="s">
        <v>421</v>
      </c>
      <c r="C52" s="327">
        <f>SUM(C53:C55)</f>
        <v>762000</v>
      </c>
    </row>
    <row r="53" spans="1:3" s="479" customFormat="1" ht="12" customHeight="1">
      <c r="A53" s="471" t="s">
        <v>105</v>
      </c>
      <c r="B53" s="9" t="s">
        <v>230</v>
      </c>
      <c r="C53" s="325">
        <f>'9.6. sz. mell'!C52-'9.6.2. sz. mell'!C53</f>
        <v>762000</v>
      </c>
    </row>
    <row r="54" spans="1:3" ht="12" customHeight="1">
      <c r="A54" s="471" t="s">
        <v>106</v>
      </c>
      <c r="B54" s="8" t="s">
        <v>187</v>
      </c>
      <c r="C54" s="325">
        <f>'9.6. sz. mell'!C53-'9.6.2. sz. mell'!C54</f>
        <v>0</v>
      </c>
    </row>
    <row r="55" spans="1:3" ht="12" customHeight="1">
      <c r="A55" s="471" t="s">
        <v>107</v>
      </c>
      <c r="B55" s="8" t="s">
        <v>59</v>
      </c>
      <c r="C55" s="325">
        <f>'9.6. sz. mell'!C54-'9.6.2. sz. mell'!C55</f>
        <v>0</v>
      </c>
    </row>
    <row r="56" spans="1:3" ht="12" customHeight="1" thickBot="1">
      <c r="A56" s="471" t="s">
        <v>108</v>
      </c>
      <c r="B56" s="8" t="s">
        <v>529</v>
      </c>
      <c r="C56" s="326">
        <f>'9.6. sz. mell'!C55-'9.6.2. sz. mell'!C56</f>
        <v>0</v>
      </c>
    </row>
    <row r="57" spans="1:3" ht="15" customHeight="1" thickBot="1">
      <c r="A57" s="210" t="s">
        <v>21</v>
      </c>
      <c r="B57" s="126" t="s">
        <v>13</v>
      </c>
      <c r="C57" s="578">
        <f>'9.6. sz. mell'!C56-'9.6.2. sz. mell'!C57</f>
        <v>0</v>
      </c>
    </row>
    <row r="58" spans="1:3" ht="13.5" thickBot="1">
      <c r="A58" s="210" t="s">
        <v>22</v>
      </c>
      <c r="B58" s="254" t="s">
        <v>535</v>
      </c>
      <c r="C58" s="380">
        <f>+C46+C52+C57</f>
        <v>43281096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578">
        <f>'9.6. sz. mell'!C59-'9.6.2. sz. mell'!C60</f>
        <v>7</v>
      </c>
    </row>
    <row r="61" spans="1:3" ht="13.5" thickBot="1">
      <c r="A61" s="257" t="s">
        <v>206</v>
      </c>
      <c r="B61" s="258"/>
      <c r="C61" s="578">
        <f>'9.6. sz. mell'!C60-'9.6.2. sz. mell'!C61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+CONCATENATE("9.6.2. melléklet a 3/2017. (II.2.) önkormányzati rendelethez")</f>
        <v>9.6.2.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'9.6. sz. mell'!B2</f>
        <v>Alsózsolcai Közösségi Ház és Könyvtár</v>
      </c>
      <c r="C3" s="382" t="s">
        <v>583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'9.3.1.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+CONCATENATE("9.6.3. melléklet a 3/2017. (II.2.) önkormányzati rendelethez")</f>
        <v>9.6.3.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'9.6. sz. mell'!B2</f>
        <v>Alsózsolcai Közösségi Ház és Könyvtár</v>
      </c>
      <c r="C3" s="382" t="s">
        <v>583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'9.3.2. sz. mell'!C5</f>
        <v>Forintban!</v>
      </c>
    </row>
    <row r="6" spans="1:3" ht="13.5" thickBot="1">
      <c r="A6" s="427" t="s">
        <v>205</v>
      </c>
      <c r="B6" s="240" t="s">
        <v>569</v>
      </c>
      <c r="C6" s="574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v>0</v>
      </c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>
        <v>0</v>
      </c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 thickBot="1">
      <c r="A1" s="234"/>
      <c r="B1" s="236"/>
      <c r="C1" s="573" t="str">
        <f>+CONCATENATE("9.7. melléklet a 3/2017. (II.2.) önkormányzati rendelethez")</f>
        <v>9.7. melléklet a 3/2017. (II.2.) önkormányzati rendelethez</v>
      </c>
    </row>
    <row r="2" spans="1:3" s="475" customFormat="1" ht="36">
      <c r="A2" s="426" t="s">
        <v>204</v>
      </c>
      <c r="B2" s="368" t="s">
        <v>585</v>
      </c>
      <c r="C2" s="382" t="s">
        <v>584</v>
      </c>
    </row>
    <row r="3" spans="1:3" s="475" customFormat="1" ht="24.75" thickBot="1">
      <c r="A3" s="469" t="s">
        <v>203</v>
      </c>
      <c r="B3" s="369" t="s">
        <v>403</v>
      </c>
      <c r="C3" s="383"/>
    </row>
    <row r="4" spans="1:3" s="476" customFormat="1" ht="15.75" customHeight="1" thickBot="1">
      <c r="A4" s="238"/>
      <c r="B4" s="238"/>
      <c r="C4" s="239" t="str">
        <f>'9.2.3. sz. mell'!C5</f>
        <v>Forintban!</v>
      </c>
    </row>
    <row r="5" spans="1:3" ht="13.5" thickBot="1">
      <c r="A5" s="427" t="s">
        <v>205</v>
      </c>
      <c r="B5" s="240" t="s">
        <v>569</v>
      </c>
      <c r="C5" s="241" t="s">
        <v>56</v>
      </c>
    </row>
    <row r="6" spans="1:3" s="477" customFormat="1" ht="12.75" customHeight="1" thickBot="1">
      <c r="A6" s="202"/>
      <c r="B6" s="203" t="s">
        <v>498</v>
      </c>
      <c r="C6" s="204" t="s">
        <v>499</v>
      </c>
    </row>
    <row r="7" spans="1:3" s="477" customFormat="1" ht="15.75" customHeight="1" thickBot="1">
      <c r="A7" s="242"/>
      <c r="B7" s="243" t="s">
        <v>57</v>
      </c>
      <c r="C7" s="244"/>
    </row>
    <row r="8" spans="1:3" s="384" customFormat="1" ht="12" customHeight="1" thickBot="1">
      <c r="A8" s="202" t="s">
        <v>19</v>
      </c>
      <c r="B8" s="245" t="s">
        <v>525</v>
      </c>
      <c r="C8" s="327">
        <f>SUM(C9:C19)</f>
        <v>0</v>
      </c>
    </row>
    <row r="9" spans="1:3" s="384" customFormat="1" ht="12" customHeight="1">
      <c r="A9" s="470" t="s">
        <v>99</v>
      </c>
      <c r="B9" s="10" t="s">
        <v>278</v>
      </c>
      <c r="C9" s="373"/>
    </row>
    <row r="10" spans="1:3" s="384" customFormat="1" ht="12" customHeight="1">
      <c r="A10" s="471" t="s">
        <v>100</v>
      </c>
      <c r="B10" s="8" t="s">
        <v>279</v>
      </c>
      <c r="C10" s="325"/>
    </row>
    <row r="11" spans="1:3" s="384" customFormat="1" ht="12" customHeight="1">
      <c r="A11" s="471" t="s">
        <v>101</v>
      </c>
      <c r="B11" s="8" t="s">
        <v>280</v>
      </c>
      <c r="C11" s="325"/>
    </row>
    <row r="12" spans="1:3" s="384" customFormat="1" ht="12" customHeight="1">
      <c r="A12" s="471" t="s">
        <v>102</v>
      </c>
      <c r="B12" s="8" t="s">
        <v>281</v>
      </c>
      <c r="C12" s="325"/>
    </row>
    <row r="13" spans="1:3" s="384" customFormat="1" ht="12" customHeight="1">
      <c r="A13" s="471" t="s">
        <v>148</v>
      </c>
      <c r="B13" s="8" t="s">
        <v>282</v>
      </c>
      <c r="C13" s="325"/>
    </row>
    <row r="14" spans="1:3" s="384" customFormat="1" ht="12" customHeight="1">
      <c r="A14" s="471" t="s">
        <v>103</v>
      </c>
      <c r="B14" s="8" t="s">
        <v>404</v>
      </c>
      <c r="C14" s="325"/>
    </row>
    <row r="15" spans="1:3" s="384" customFormat="1" ht="12" customHeight="1">
      <c r="A15" s="471" t="s">
        <v>104</v>
      </c>
      <c r="B15" s="7" t="s">
        <v>405</v>
      </c>
      <c r="C15" s="325"/>
    </row>
    <row r="16" spans="1:3" s="384" customFormat="1" ht="12" customHeight="1">
      <c r="A16" s="471" t="s">
        <v>114</v>
      </c>
      <c r="B16" s="8" t="s">
        <v>285</v>
      </c>
      <c r="C16" s="374"/>
    </row>
    <row r="17" spans="1:3" s="478" customFormat="1" ht="12" customHeight="1">
      <c r="A17" s="471" t="s">
        <v>115</v>
      </c>
      <c r="B17" s="8" t="s">
        <v>286</v>
      </c>
      <c r="C17" s="325"/>
    </row>
    <row r="18" spans="1:3" s="478" customFormat="1" ht="12" customHeight="1">
      <c r="A18" s="471" t="s">
        <v>116</v>
      </c>
      <c r="B18" s="8" t="s">
        <v>441</v>
      </c>
      <c r="C18" s="326"/>
    </row>
    <row r="19" spans="1:3" s="478" customFormat="1" ht="12" customHeight="1" thickBot="1">
      <c r="A19" s="471" t="s">
        <v>117</v>
      </c>
      <c r="B19" s="7" t="s">
        <v>287</v>
      </c>
      <c r="C19" s="326"/>
    </row>
    <row r="20" spans="1:3" s="384" customFormat="1" ht="12" customHeight="1" thickBot="1">
      <c r="A20" s="202" t="s">
        <v>20</v>
      </c>
      <c r="B20" s="245" t="s">
        <v>406</v>
      </c>
      <c r="C20" s="327">
        <f>SUM(C21:C23)</f>
        <v>14503000</v>
      </c>
    </row>
    <row r="21" spans="1:3" s="478" customFormat="1" ht="12" customHeight="1">
      <c r="A21" s="471" t="s">
        <v>105</v>
      </c>
      <c r="B21" s="9" t="s">
        <v>259</v>
      </c>
      <c r="C21" s="325"/>
    </row>
    <row r="22" spans="1:3" s="478" customFormat="1" ht="12" customHeight="1">
      <c r="A22" s="471" t="s">
        <v>106</v>
      </c>
      <c r="B22" s="8" t="s">
        <v>407</v>
      </c>
      <c r="C22" s="325"/>
    </row>
    <row r="23" spans="1:3" s="478" customFormat="1" ht="12" customHeight="1">
      <c r="A23" s="471" t="s">
        <v>107</v>
      </c>
      <c r="B23" s="8" t="s">
        <v>408</v>
      </c>
      <c r="C23" s="325">
        <v>14503000</v>
      </c>
    </row>
    <row r="24" spans="1:3" s="478" customFormat="1" ht="12" customHeight="1" thickBot="1">
      <c r="A24" s="471" t="s">
        <v>108</v>
      </c>
      <c r="B24" s="8" t="s">
        <v>530</v>
      </c>
      <c r="C24" s="325"/>
    </row>
    <row r="25" spans="1:3" s="478" customFormat="1" ht="12" customHeight="1" thickBot="1">
      <c r="A25" s="210" t="s">
        <v>21</v>
      </c>
      <c r="B25" s="126" t="s">
        <v>174</v>
      </c>
      <c r="C25" s="354"/>
    </row>
    <row r="26" spans="1:3" s="478" customFormat="1" ht="12" customHeight="1" thickBot="1">
      <c r="A26" s="210" t="s">
        <v>22</v>
      </c>
      <c r="B26" s="126" t="s">
        <v>409</v>
      </c>
      <c r="C26" s="327">
        <f>+C27+C28</f>
        <v>0</v>
      </c>
    </row>
    <row r="27" spans="1:3" s="478" customFormat="1" ht="12" customHeight="1">
      <c r="A27" s="472" t="s">
        <v>269</v>
      </c>
      <c r="B27" s="473" t="s">
        <v>407</v>
      </c>
      <c r="C27" s="78"/>
    </row>
    <row r="28" spans="1:3" s="478" customFormat="1" ht="12" customHeight="1">
      <c r="A28" s="472" t="s">
        <v>270</v>
      </c>
      <c r="B28" s="474" t="s">
        <v>410</v>
      </c>
      <c r="C28" s="328"/>
    </row>
    <row r="29" spans="1:3" s="478" customFormat="1" ht="12" customHeight="1" thickBot="1">
      <c r="A29" s="471" t="s">
        <v>271</v>
      </c>
      <c r="B29" s="144" t="s">
        <v>531</v>
      </c>
      <c r="C29" s="85"/>
    </row>
    <row r="30" spans="1:3" s="478" customFormat="1" ht="12" customHeight="1" thickBot="1">
      <c r="A30" s="210" t="s">
        <v>23</v>
      </c>
      <c r="B30" s="126" t="s">
        <v>411</v>
      </c>
      <c r="C30" s="327">
        <f>+C31+C32+C33</f>
        <v>0</v>
      </c>
    </row>
    <row r="31" spans="1:3" s="478" customFormat="1" ht="12" customHeight="1">
      <c r="A31" s="472" t="s">
        <v>92</v>
      </c>
      <c r="B31" s="473" t="s">
        <v>292</v>
      </c>
      <c r="C31" s="78"/>
    </row>
    <row r="32" spans="1:3" s="478" customFormat="1" ht="12" customHeight="1">
      <c r="A32" s="472" t="s">
        <v>93</v>
      </c>
      <c r="B32" s="474" t="s">
        <v>293</v>
      </c>
      <c r="C32" s="328"/>
    </row>
    <row r="33" spans="1:3" s="478" customFormat="1" ht="12" customHeight="1" thickBot="1">
      <c r="A33" s="471" t="s">
        <v>94</v>
      </c>
      <c r="B33" s="144" t="s">
        <v>294</v>
      </c>
      <c r="C33" s="85"/>
    </row>
    <row r="34" spans="1:3" s="384" customFormat="1" ht="12" customHeight="1" thickBot="1">
      <c r="A34" s="210" t="s">
        <v>24</v>
      </c>
      <c r="B34" s="126" t="s">
        <v>380</v>
      </c>
      <c r="C34" s="354"/>
    </row>
    <row r="35" spans="1:3" s="384" customFormat="1" ht="12" customHeight="1" thickBot="1">
      <c r="A35" s="210" t="s">
        <v>25</v>
      </c>
      <c r="B35" s="126" t="s">
        <v>412</v>
      </c>
      <c r="C35" s="375"/>
    </row>
    <row r="36" spans="1:3" s="384" customFormat="1" ht="12" customHeight="1" thickBot="1">
      <c r="A36" s="202" t="s">
        <v>26</v>
      </c>
      <c r="B36" s="126" t="s">
        <v>532</v>
      </c>
      <c r="C36" s="376">
        <f>+C8+C20+C25+C26+C30+C34+C35</f>
        <v>14503000</v>
      </c>
    </row>
    <row r="37" spans="1:3" s="384" customFormat="1" ht="12" customHeight="1" thickBot="1">
      <c r="A37" s="246" t="s">
        <v>27</v>
      </c>
      <c r="B37" s="126" t="s">
        <v>414</v>
      </c>
      <c r="C37" s="376">
        <f>+C38+C39+C40</f>
        <v>40203700</v>
      </c>
    </row>
    <row r="38" spans="1:3" s="384" customFormat="1" ht="12" customHeight="1">
      <c r="A38" s="472" t="s">
        <v>415</v>
      </c>
      <c r="B38" s="473" t="s">
        <v>237</v>
      </c>
      <c r="C38" s="78"/>
    </row>
    <row r="39" spans="1:3" s="384" customFormat="1" ht="12" customHeight="1">
      <c r="A39" s="472" t="s">
        <v>416</v>
      </c>
      <c r="B39" s="474" t="s">
        <v>2</v>
      </c>
      <c r="C39" s="328"/>
    </row>
    <row r="40" spans="1:3" s="478" customFormat="1" ht="12" customHeight="1" thickBot="1">
      <c r="A40" s="471" t="s">
        <v>417</v>
      </c>
      <c r="B40" s="144" t="s">
        <v>418</v>
      </c>
      <c r="C40" s="85">
        <v>40203700</v>
      </c>
    </row>
    <row r="41" spans="1:3" s="478" customFormat="1" ht="15" customHeight="1" thickBot="1">
      <c r="A41" s="246" t="s">
        <v>28</v>
      </c>
      <c r="B41" s="247" t="s">
        <v>419</v>
      </c>
      <c r="C41" s="379">
        <f>+C36+C37</f>
        <v>54706700</v>
      </c>
    </row>
    <row r="42" spans="1:3" s="478" customFormat="1" ht="15" customHeight="1">
      <c r="A42" s="248"/>
      <c r="B42" s="249"/>
      <c r="C42" s="377"/>
    </row>
    <row r="43" spans="1:3" ht="13.5" thickBot="1">
      <c r="A43" s="250"/>
      <c r="B43" s="251"/>
      <c r="C43" s="378"/>
    </row>
    <row r="44" spans="1:3" s="477" customFormat="1" ht="16.5" customHeight="1" thickBot="1">
      <c r="A44" s="252"/>
      <c r="B44" s="253" t="s">
        <v>58</v>
      </c>
      <c r="C44" s="379"/>
    </row>
    <row r="45" spans="1:3" s="479" customFormat="1" ht="12" customHeight="1" thickBot="1">
      <c r="A45" s="210" t="s">
        <v>19</v>
      </c>
      <c r="B45" s="126" t="s">
        <v>420</v>
      </c>
      <c r="C45" s="327">
        <f>SUM(C46:C50)</f>
        <v>54346700</v>
      </c>
    </row>
    <row r="46" spans="1:3" ht="12" customHeight="1">
      <c r="A46" s="471" t="s">
        <v>99</v>
      </c>
      <c r="B46" s="9" t="s">
        <v>50</v>
      </c>
      <c r="C46" s="78">
        <v>33875000</v>
      </c>
    </row>
    <row r="47" spans="1:3" ht="12" customHeight="1">
      <c r="A47" s="471" t="s">
        <v>100</v>
      </c>
      <c r="B47" s="8" t="s">
        <v>183</v>
      </c>
      <c r="C47" s="81">
        <v>7625700</v>
      </c>
    </row>
    <row r="48" spans="1:3" ht="12" customHeight="1">
      <c r="A48" s="471" t="s">
        <v>101</v>
      </c>
      <c r="B48" s="8" t="s">
        <v>140</v>
      </c>
      <c r="C48" s="81">
        <v>12846000</v>
      </c>
    </row>
    <row r="49" spans="1:3" ht="12" customHeight="1">
      <c r="A49" s="471" t="s">
        <v>102</v>
      </c>
      <c r="B49" s="8" t="s">
        <v>184</v>
      </c>
      <c r="C49" s="81"/>
    </row>
    <row r="50" spans="1:3" ht="12" customHeight="1" thickBot="1">
      <c r="A50" s="471" t="s">
        <v>148</v>
      </c>
      <c r="B50" s="8" t="s">
        <v>185</v>
      </c>
      <c r="C50" s="81"/>
    </row>
    <row r="51" spans="1:3" ht="12" customHeight="1" thickBot="1">
      <c r="A51" s="210" t="s">
        <v>20</v>
      </c>
      <c r="B51" s="126" t="s">
        <v>421</v>
      </c>
      <c r="C51" s="327">
        <f>SUM(C52:C54)</f>
        <v>360000</v>
      </c>
    </row>
    <row r="52" spans="1:3" s="479" customFormat="1" ht="12" customHeight="1">
      <c r="A52" s="471" t="s">
        <v>105</v>
      </c>
      <c r="B52" s="9" t="s">
        <v>230</v>
      </c>
      <c r="C52" s="78">
        <v>360000</v>
      </c>
    </row>
    <row r="53" spans="1:3" ht="12" customHeight="1">
      <c r="A53" s="471" t="s">
        <v>106</v>
      </c>
      <c r="B53" s="8" t="s">
        <v>187</v>
      </c>
      <c r="C53" s="81"/>
    </row>
    <row r="54" spans="1:3" ht="12" customHeight="1">
      <c r="A54" s="471" t="s">
        <v>107</v>
      </c>
      <c r="B54" s="8" t="s">
        <v>59</v>
      </c>
      <c r="C54" s="81"/>
    </row>
    <row r="55" spans="1:3" ht="12" customHeight="1" thickBot="1">
      <c r="A55" s="471" t="s">
        <v>108</v>
      </c>
      <c r="B55" s="8" t="s">
        <v>529</v>
      </c>
      <c r="C55" s="81"/>
    </row>
    <row r="56" spans="1:3" ht="15" customHeight="1" thickBot="1">
      <c r="A56" s="210" t="s">
        <v>21</v>
      </c>
      <c r="B56" s="126" t="s">
        <v>13</v>
      </c>
      <c r="C56" s="354"/>
    </row>
    <row r="57" spans="1:3" ht="13.5" thickBot="1">
      <c r="A57" s="210" t="s">
        <v>22</v>
      </c>
      <c r="B57" s="254" t="s">
        <v>535</v>
      </c>
      <c r="C57" s="380">
        <f>+C45+C51+C56</f>
        <v>54706700</v>
      </c>
    </row>
    <row r="58" ht="15" customHeight="1" thickBot="1">
      <c r="C58" s="381"/>
    </row>
    <row r="59" spans="1:3" ht="14.25" customHeight="1" thickBot="1">
      <c r="A59" s="257" t="s">
        <v>524</v>
      </c>
      <c r="B59" s="258"/>
      <c r="C59" s="124">
        <v>14</v>
      </c>
    </row>
    <row r="60" spans="1:3" ht="13.5" thickBot="1">
      <c r="A60" s="257" t="s">
        <v>206</v>
      </c>
      <c r="B60" s="258"/>
      <c r="C60" s="124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29" sqref="C29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3" customWidth="1"/>
    <col min="5" max="16384" width="9.375" style="433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152</v>
      </c>
      <c r="B2" s="593"/>
      <c r="C2" s="317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2017. évi előirányzat</v>
      </c>
    </row>
    <row r="4" spans="1:3" s="434" customFormat="1" ht="12" customHeight="1" thickBot="1">
      <c r="A4" s="428"/>
      <c r="B4" s="429" t="s">
        <v>498</v>
      </c>
      <c r="C4" s="430" t="s">
        <v>499</v>
      </c>
    </row>
    <row r="5" spans="1:3" s="435" customFormat="1" ht="12" customHeight="1" thickBot="1">
      <c r="A5" s="20" t="s">
        <v>19</v>
      </c>
      <c r="B5" s="21" t="s">
        <v>253</v>
      </c>
      <c r="C5" s="307">
        <f>+C6+C7+C8+C9+C10+C11</f>
        <v>0</v>
      </c>
    </row>
    <row r="6" spans="1:3" s="435" customFormat="1" ht="12" customHeight="1">
      <c r="A6" s="15" t="s">
        <v>99</v>
      </c>
      <c r="B6" s="436" t="s">
        <v>254</v>
      </c>
      <c r="C6" s="310">
        <f>'9.1.2. sz. mell'!C11</f>
        <v>0</v>
      </c>
    </row>
    <row r="7" spans="1:3" s="435" customFormat="1" ht="12" customHeight="1">
      <c r="A7" s="14" t="s">
        <v>100</v>
      </c>
      <c r="B7" s="437" t="s">
        <v>255</v>
      </c>
      <c r="C7" s="310">
        <f>'9.1.2. sz. mell'!C12</f>
        <v>0</v>
      </c>
    </row>
    <row r="8" spans="1:3" s="435" customFormat="1" ht="12" customHeight="1">
      <c r="A8" s="14" t="s">
        <v>101</v>
      </c>
      <c r="B8" s="437" t="s">
        <v>556</v>
      </c>
      <c r="C8" s="310">
        <f>'9.1.2. sz. mell'!C13</f>
        <v>0</v>
      </c>
    </row>
    <row r="9" spans="1:3" s="435" customFormat="1" ht="12" customHeight="1">
      <c r="A9" s="14" t="s">
        <v>102</v>
      </c>
      <c r="B9" s="437" t="s">
        <v>257</v>
      </c>
      <c r="C9" s="310">
        <f>'9.1.2. sz. mell'!C14</f>
        <v>0</v>
      </c>
    </row>
    <row r="10" spans="1:3" s="435" customFormat="1" ht="12" customHeight="1">
      <c r="A10" s="14" t="s">
        <v>148</v>
      </c>
      <c r="B10" s="303" t="s">
        <v>437</v>
      </c>
      <c r="C10" s="310">
        <f>'9.1.2. sz. mell'!C15</f>
        <v>0</v>
      </c>
    </row>
    <row r="11" spans="1:3" s="435" customFormat="1" ht="12" customHeight="1" thickBot="1">
      <c r="A11" s="16" t="s">
        <v>103</v>
      </c>
      <c r="B11" s="304" t="s">
        <v>438</v>
      </c>
      <c r="C11" s="310">
        <f>'9.1.2. sz. mell'!C16</f>
        <v>0</v>
      </c>
    </row>
    <row r="12" spans="1:3" s="435" customFormat="1" ht="12" customHeight="1" thickBot="1">
      <c r="A12" s="20" t="s">
        <v>20</v>
      </c>
      <c r="B12" s="302" t="s">
        <v>258</v>
      </c>
      <c r="C12" s="307">
        <f>+C13+C14+C15+C16+C17</f>
        <v>5783000</v>
      </c>
    </row>
    <row r="13" spans="1:3" s="435" customFormat="1" ht="12" customHeight="1">
      <c r="A13" s="15" t="s">
        <v>105</v>
      </c>
      <c r="B13" s="436" t="s">
        <v>259</v>
      </c>
      <c r="C13" s="310">
        <f>'9.1.2. sz. mell'!C18+'9.2.2. sz. mell'!C22+'9.3.2. sz. mell'!C22+'9.4.2. sz. mell'!C22+'9.5.2. sz. mell'!C22+'9.6.2. sz. mell'!C22+'9.7.2. sz. mell'!C22</f>
        <v>0</v>
      </c>
    </row>
    <row r="14" spans="1:3" s="435" customFormat="1" ht="12" customHeight="1">
      <c r="A14" s="14" t="s">
        <v>106</v>
      </c>
      <c r="B14" s="437" t="s">
        <v>260</v>
      </c>
      <c r="C14" s="309">
        <f>'9.1.2. sz. mell'!C19</f>
        <v>0</v>
      </c>
    </row>
    <row r="15" spans="1:3" s="435" customFormat="1" ht="12" customHeight="1">
      <c r="A15" s="14" t="s">
        <v>107</v>
      </c>
      <c r="B15" s="437" t="s">
        <v>427</v>
      </c>
      <c r="C15" s="309">
        <f>'9.1.2. sz. mell'!C20+'9.2.2. sz. mell'!C23+'9.3.2. sz. mell'!C23+'9.4.2. sz. mell'!C23+'9.5.2. sz. mell'!C23+'9.6.2. sz. mell'!C23+'9.7.2. sz. mell'!C23</f>
        <v>0</v>
      </c>
    </row>
    <row r="16" spans="1:3" s="435" customFormat="1" ht="12" customHeight="1">
      <c r="A16" s="14" t="s">
        <v>108</v>
      </c>
      <c r="B16" s="437" t="s">
        <v>428</v>
      </c>
      <c r="C16" s="309">
        <f>'9.1.2. sz. mell'!C21</f>
        <v>0</v>
      </c>
    </row>
    <row r="17" spans="1:3" s="435" customFormat="1" ht="12" customHeight="1">
      <c r="A17" s="14" t="s">
        <v>109</v>
      </c>
      <c r="B17" s="437" t="s">
        <v>261</v>
      </c>
      <c r="C17" s="309">
        <f>'9.1.2. sz. mell'!C22+'9.2.2. sz. mell'!C24+'9.3.2. sz. mell'!C24+'9.4.2. sz. mell'!C24+'9.5.2. sz. mell'!C24+'9.6.2. sz. mell'!C24+'9.7.2. sz. mell'!C24</f>
        <v>5783000</v>
      </c>
    </row>
    <row r="18" spans="1:3" s="435" customFormat="1" ht="12" customHeight="1" thickBot="1">
      <c r="A18" s="16" t="s">
        <v>118</v>
      </c>
      <c r="B18" s="304" t="s">
        <v>262</v>
      </c>
      <c r="C18" s="309">
        <f>'9.1.2. sz. mell'!C23+'9.2.2. sz. mell'!C25+'9.3.2. sz. mell'!C25+'9.4.2. sz. mell'!C25+'9.5.2. sz. mell'!C25+'9.6.2. sz. mell'!C25+'9.7.2. sz. mell'!C25</f>
        <v>0</v>
      </c>
    </row>
    <row r="19" spans="1:3" s="435" customFormat="1" ht="12" customHeight="1" thickBot="1">
      <c r="A19" s="20" t="s">
        <v>21</v>
      </c>
      <c r="B19" s="21" t="s">
        <v>263</v>
      </c>
      <c r="C19" s="307">
        <f>+C20+C21+C22+C23+C24</f>
        <v>0</v>
      </c>
    </row>
    <row r="20" spans="1:3" s="435" customFormat="1" ht="12" customHeight="1">
      <c r="A20" s="15" t="s">
        <v>88</v>
      </c>
      <c r="B20" s="436" t="s">
        <v>264</v>
      </c>
      <c r="C20" s="310">
        <f>'9.1.2. sz. mell'!C25+'9.2.2. sz. mell'!C28</f>
        <v>0</v>
      </c>
    </row>
    <row r="21" spans="1:3" s="435" customFormat="1" ht="12" customHeight="1">
      <c r="A21" s="14" t="s">
        <v>89</v>
      </c>
      <c r="B21" s="437" t="s">
        <v>265</v>
      </c>
      <c r="C21" s="310">
        <f>'9.1.2. sz. mell'!C26</f>
        <v>0</v>
      </c>
    </row>
    <row r="22" spans="1:3" s="435" customFormat="1" ht="12" customHeight="1">
      <c r="A22" s="14" t="s">
        <v>90</v>
      </c>
      <c r="B22" s="437" t="s">
        <v>429</v>
      </c>
      <c r="C22" s="309">
        <f>'9.1.2. sz. mell'!C27+'9.2.2. sz. mell'!C29+'9.3.2. sz. mell'!C28+'9.4.2. sz. mell'!C28+'9.5.2. sz. mell'!C28+'9.6.2. sz. mell'!C28+'9.7.2. sz. mell'!C28</f>
        <v>0</v>
      </c>
    </row>
    <row r="23" spans="1:3" s="435" customFormat="1" ht="12" customHeight="1">
      <c r="A23" s="14" t="s">
        <v>91</v>
      </c>
      <c r="B23" s="437" t="s">
        <v>430</v>
      </c>
      <c r="C23" s="309">
        <f>'9.1.2. sz. mell'!C28</f>
        <v>0</v>
      </c>
    </row>
    <row r="24" spans="1:3" s="435" customFormat="1" ht="12" customHeight="1">
      <c r="A24" s="14" t="s">
        <v>171</v>
      </c>
      <c r="B24" s="437" t="s">
        <v>266</v>
      </c>
      <c r="C24" s="309">
        <f>'9.1.2. sz. mell'!C29+'9.2.2. sz. mell'!C30+'9.3.2. sz. mell'!C29+'9.4.2. sz. mell'!C29+'9.5.2. sz. mell'!C29+'9.6.2. sz. mell'!C29+'9.7.2. sz. mell'!C29</f>
        <v>0</v>
      </c>
    </row>
    <row r="25" spans="1:3" s="435" customFormat="1" ht="12" customHeight="1" thickBot="1">
      <c r="A25" s="16" t="s">
        <v>172</v>
      </c>
      <c r="B25" s="438" t="s">
        <v>267</v>
      </c>
      <c r="C25" s="309">
        <f>'9.1.2. sz. mell'!C30+'9.2.2. sz. mell'!C31+'9.3.2. sz. mell'!C30+'9.4.2. sz. mell'!C30+'9.5.2. sz. mell'!C30+'9.6.2. sz. mell'!C30+'9.7.2. sz. mell'!C30</f>
        <v>0</v>
      </c>
    </row>
    <row r="26" spans="1:3" s="435" customFormat="1" ht="12" customHeight="1" thickBot="1">
      <c r="A26" s="20" t="s">
        <v>173</v>
      </c>
      <c r="B26" s="21" t="s">
        <v>557</v>
      </c>
      <c r="C26" s="313">
        <f>SUM(C27:C33)</f>
        <v>16288000</v>
      </c>
    </row>
    <row r="27" spans="1:3" s="435" customFormat="1" ht="12" customHeight="1">
      <c r="A27" s="15" t="s">
        <v>269</v>
      </c>
      <c r="B27" s="436" t="s">
        <v>561</v>
      </c>
      <c r="C27" s="310">
        <f>'9.1.2. sz. mell'!C32</f>
        <v>16288000</v>
      </c>
    </row>
    <row r="28" spans="1:3" s="435" customFormat="1" ht="12" customHeight="1">
      <c r="A28" s="14" t="s">
        <v>270</v>
      </c>
      <c r="B28" s="437" t="s">
        <v>562</v>
      </c>
      <c r="C28" s="310">
        <f>'9.1.2. sz. mell'!C33</f>
        <v>0</v>
      </c>
    </row>
    <row r="29" spans="1:3" s="435" customFormat="1" ht="12" customHeight="1">
      <c r="A29" s="14" t="s">
        <v>271</v>
      </c>
      <c r="B29" s="437" t="s">
        <v>563</v>
      </c>
      <c r="C29" s="310">
        <f>'9.1.2. sz. mell'!C34</f>
        <v>0</v>
      </c>
    </row>
    <row r="30" spans="1:3" s="435" customFormat="1" ht="12" customHeight="1">
      <c r="A30" s="14" t="s">
        <v>272</v>
      </c>
      <c r="B30" s="437" t="s">
        <v>564</v>
      </c>
      <c r="C30" s="310">
        <f>'9.1.2. sz. mell'!C35</f>
        <v>0</v>
      </c>
    </row>
    <row r="31" spans="1:3" s="435" customFormat="1" ht="12" customHeight="1">
      <c r="A31" s="14" t="s">
        <v>558</v>
      </c>
      <c r="B31" s="437" t="s">
        <v>273</v>
      </c>
      <c r="C31" s="310">
        <f>'9.1.2. sz. mell'!C36</f>
        <v>0</v>
      </c>
    </row>
    <row r="32" spans="1:3" s="435" customFormat="1" ht="12" customHeight="1">
      <c r="A32" s="14" t="s">
        <v>559</v>
      </c>
      <c r="B32" s="437" t="s">
        <v>274</v>
      </c>
      <c r="C32" s="310">
        <f>'9.1.2. sz. mell'!C37</f>
        <v>0</v>
      </c>
    </row>
    <row r="33" spans="1:3" s="435" customFormat="1" ht="12" customHeight="1" thickBot="1">
      <c r="A33" s="16" t="s">
        <v>560</v>
      </c>
      <c r="B33" s="526" t="s">
        <v>275</v>
      </c>
      <c r="C33" s="311">
        <f>'9.1.2. sz. mell'!C38+'9.2.2. sz. mell'!C26+'9.3.2. sz. mell'!C26+'9.4.2. sz. mell'!C26+'9.5.2. sz. mell'!C26+'9.6.2. sz. mell'!C26+'9.7.2. sz. mell'!C26</f>
        <v>0</v>
      </c>
    </row>
    <row r="34" spans="1:3" s="435" customFormat="1" ht="12" customHeight="1" thickBot="1">
      <c r="A34" s="20" t="s">
        <v>23</v>
      </c>
      <c r="B34" s="21" t="s">
        <v>439</v>
      </c>
      <c r="C34" s="307">
        <f>SUM(C35:C45)</f>
        <v>5740000</v>
      </c>
    </row>
    <row r="35" spans="1:3" s="435" customFormat="1" ht="12" customHeight="1">
      <c r="A35" s="15" t="s">
        <v>92</v>
      </c>
      <c r="B35" s="436" t="s">
        <v>278</v>
      </c>
      <c r="C35" s="310">
        <f>'9.1.2. sz. mell'!C40+'9.2.2. sz. mell'!C10+'9.3.2. sz. mell'!C10+'9.4.2. sz. mell'!C10+'9.5.2. sz. mell'!C10+'9.6.2. sz. mell'!C10+'9.7.2. sz. mell'!C10</f>
        <v>0</v>
      </c>
    </row>
    <row r="36" spans="1:3" s="435" customFormat="1" ht="12" customHeight="1">
      <c r="A36" s="14" t="s">
        <v>93</v>
      </c>
      <c r="B36" s="437" t="s">
        <v>279</v>
      </c>
      <c r="C36" s="310">
        <f>'9.1.2. sz. mell'!C41+'9.2.2. sz. mell'!C11+'9.3.2. sz. mell'!C11+'9.4.2. sz. mell'!C11+'9.5.2. sz. mell'!C11+'9.6.2. sz. mell'!C11+'9.7.2. sz. mell'!C11</f>
        <v>5740000</v>
      </c>
    </row>
    <row r="37" spans="1:3" s="435" customFormat="1" ht="12" customHeight="1">
      <c r="A37" s="14" t="s">
        <v>94</v>
      </c>
      <c r="B37" s="437" t="s">
        <v>280</v>
      </c>
      <c r="C37" s="310">
        <f>'9.1.2. sz. mell'!C42+'9.2.2. sz. mell'!C12+'9.3.2. sz. mell'!C12+'9.4.2. sz. mell'!C12+'9.5.2. sz. mell'!C12+'9.6.2. sz. mell'!C12+'9.7.2. sz. mell'!C12</f>
        <v>0</v>
      </c>
    </row>
    <row r="38" spans="1:3" s="435" customFormat="1" ht="12" customHeight="1">
      <c r="A38" s="14" t="s">
        <v>175</v>
      </c>
      <c r="B38" s="437" t="s">
        <v>281</v>
      </c>
      <c r="C38" s="310">
        <f>'9.1.2. sz. mell'!C43+'9.2.2. sz. mell'!C13+'9.3.2. sz. mell'!C13+'9.4.2. sz. mell'!C13+'9.5.2. sz. mell'!C13+'9.6.2. sz. mell'!C13+'9.7.2. sz. mell'!C13</f>
        <v>0</v>
      </c>
    </row>
    <row r="39" spans="1:3" s="435" customFormat="1" ht="12" customHeight="1">
      <c r="A39" s="14" t="s">
        <v>176</v>
      </c>
      <c r="B39" s="437" t="s">
        <v>282</v>
      </c>
      <c r="C39" s="310">
        <f>'9.1.2. sz. mell'!C44+'9.2.2. sz. mell'!C14+'9.3.2. sz. mell'!C14+'9.4.2. sz. mell'!C14+'9.5.2. sz. mell'!C14+'9.6.2. sz. mell'!C14+'9.7.2. sz. mell'!C14</f>
        <v>0</v>
      </c>
    </row>
    <row r="40" spans="1:3" s="435" customFormat="1" ht="12" customHeight="1">
      <c r="A40" s="14" t="s">
        <v>177</v>
      </c>
      <c r="B40" s="437" t="s">
        <v>283</v>
      </c>
      <c r="C40" s="310">
        <f>'9.1.2. sz. mell'!C45+'9.2.2. sz. mell'!C15+'9.3.2. sz. mell'!C15+'9.4.2. sz. mell'!C15+'9.5.2. sz. mell'!C15+'9.6.2. sz. mell'!C15+'9.7.2. sz. mell'!C15</f>
        <v>0</v>
      </c>
    </row>
    <row r="41" spans="1:3" s="435" customFormat="1" ht="12" customHeight="1">
      <c r="A41" s="14" t="s">
        <v>178</v>
      </c>
      <c r="B41" s="437" t="s">
        <v>284</v>
      </c>
      <c r="C41" s="310">
        <f>'9.1.2. sz. mell'!C46+'9.2.2. sz. mell'!C16+'9.3.2. sz. mell'!C16+'9.4.2. sz. mell'!C16+'9.5.2. sz. mell'!C16+'9.6.2. sz. mell'!C16+'9.7.2. sz. mell'!C16</f>
        <v>0</v>
      </c>
    </row>
    <row r="42" spans="1:3" s="435" customFormat="1" ht="12" customHeight="1">
      <c r="A42" s="14" t="s">
        <v>179</v>
      </c>
      <c r="B42" s="437" t="s">
        <v>565</v>
      </c>
      <c r="C42" s="310">
        <f>'9.1.2. sz. mell'!C47+'9.2.2. sz. mell'!C17+'9.3.2. sz. mell'!C17+'9.4.2. sz. mell'!C17+'9.5.2. sz. mell'!C17+'9.6.2. sz. mell'!C17+'9.7.2. sz. mell'!C17</f>
        <v>0</v>
      </c>
    </row>
    <row r="43" spans="1:3" s="435" customFormat="1" ht="12" customHeight="1">
      <c r="A43" s="14" t="s">
        <v>276</v>
      </c>
      <c r="B43" s="437" t="s">
        <v>286</v>
      </c>
      <c r="C43" s="310">
        <f>'9.1.2. sz. mell'!C48+'9.2.2. sz. mell'!C18+'9.3.2. sz. mell'!C18+'9.4.2. sz. mell'!C18+'9.5.2. sz. mell'!C18+'9.6.2. sz. mell'!C18+'9.7.2. sz. mell'!C18</f>
        <v>0</v>
      </c>
    </row>
    <row r="44" spans="1:3" s="435" customFormat="1" ht="12" customHeight="1">
      <c r="A44" s="16" t="s">
        <v>277</v>
      </c>
      <c r="B44" s="438" t="s">
        <v>441</v>
      </c>
      <c r="C44" s="310">
        <f>'9.1.2. sz. mell'!C49+'9.2.2. sz. mell'!C19+'9.3.2. sz. mell'!C19+'9.4.2. sz. mell'!C19+'9.5.2. sz. mell'!C19+'9.6.2. sz. mell'!C19+'9.7.2. sz. mell'!C19</f>
        <v>0</v>
      </c>
    </row>
    <row r="45" spans="1:3" s="435" customFormat="1" ht="12" customHeight="1" thickBot="1">
      <c r="A45" s="16" t="s">
        <v>440</v>
      </c>
      <c r="B45" s="304" t="s">
        <v>287</v>
      </c>
      <c r="C45" s="310">
        <f>'9.1.2. sz. mell'!C50+'9.2.2. sz. mell'!C20+'9.3.2. sz. mell'!C20+'9.4.2. sz. mell'!C20+'9.5.2. sz. mell'!C20+'9.6.2. sz. mell'!C20+'9.7.2. sz. mell'!C20</f>
        <v>0</v>
      </c>
    </row>
    <row r="46" spans="1:3" s="435" customFormat="1" ht="12" customHeight="1" thickBot="1">
      <c r="A46" s="20" t="s">
        <v>24</v>
      </c>
      <c r="B46" s="21" t="s">
        <v>288</v>
      </c>
      <c r="C46" s="307">
        <f>SUM(C47:C51)</f>
        <v>0</v>
      </c>
    </row>
    <row r="47" spans="1:3" s="435" customFormat="1" ht="12" customHeight="1">
      <c r="A47" s="15" t="s">
        <v>95</v>
      </c>
      <c r="B47" s="436" t="s">
        <v>292</v>
      </c>
      <c r="C47" s="480">
        <f>'9.1.2. sz. mell'!C52+'9.2.2. sz. mell'!C33+'9.3.2. sz. mell'!C32+'9.4.2. sz. mell'!C32+'9.5.2. sz. mell'!C32+'9.6.2. sz. mell'!C32+'9.7.2. sz. mell'!C32</f>
        <v>0</v>
      </c>
    </row>
    <row r="48" spans="1:3" s="435" customFormat="1" ht="12" customHeight="1">
      <c r="A48" s="14" t="s">
        <v>96</v>
      </c>
      <c r="B48" s="437" t="s">
        <v>293</v>
      </c>
      <c r="C48" s="480">
        <f>'9.1.2. sz. mell'!C53+'9.2.2. sz. mell'!C34+'9.3.2. sz. mell'!C33+'9.4.2. sz. mell'!C33+'9.5.2. sz. mell'!C33+'9.6.2. sz. mell'!C33+'9.7.2. sz. mell'!C33</f>
        <v>0</v>
      </c>
    </row>
    <row r="49" spans="1:3" s="435" customFormat="1" ht="12" customHeight="1">
      <c r="A49" s="14" t="s">
        <v>289</v>
      </c>
      <c r="B49" s="437" t="s">
        <v>294</v>
      </c>
      <c r="C49" s="480">
        <f>'9.1.2. sz. mell'!C54+'9.2.2. sz. mell'!C35+'9.3.2. sz. mell'!C34+'9.4.2. sz. mell'!C34+'9.5.2. sz. mell'!C34+'9.6.2. sz. mell'!C34+'9.7.2. sz. mell'!C34</f>
        <v>0</v>
      </c>
    </row>
    <row r="50" spans="1:3" s="435" customFormat="1" ht="12" customHeight="1">
      <c r="A50" s="14" t="s">
        <v>290</v>
      </c>
      <c r="B50" s="437" t="s">
        <v>295</v>
      </c>
      <c r="C50" s="312">
        <f>'9.1.2. sz. mell'!C55</f>
        <v>0</v>
      </c>
    </row>
    <row r="51" spans="1:3" s="435" customFormat="1" ht="12" customHeight="1" thickBot="1">
      <c r="A51" s="16" t="s">
        <v>291</v>
      </c>
      <c r="B51" s="304" t="s">
        <v>296</v>
      </c>
      <c r="C51" s="312">
        <f>'9.1.2. sz. mell'!C56</f>
        <v>0</v>
      </c>
    </row>
    <row r="52" spans="1:3" s="435" customFormat="1" ht="12" customHeight="1" thickBot="1">
      <c r="A52" s="20" t="s">
        <v>180</v>
      </c>
      <c r="B52" s="21" t="s">
        <v>297</v>
      </c>
      <c r="C52" s="307">
        <f>SUM(C53:C55)</f>
        <v>0</v>
      </c>
    </row>
    <row r="53" spans="1:3" s="435" customFormat="1" ht="12" customHeight="1">
      <c r="A53" s="15" t="s">
        <v>97</v>
      </c>
      <c r="B53" s="436" t="s">
        <v>298</v>
      </c>
      <c r="C53" s="310">
        <f>'9.1.2. sz. mell'!C58</f>
        <v>0</v>
      </c>
    </row>
    <row r="54" spans="1:3" s="435" customFormat="1" ht="12" customHeight="1">
      <c r="A54" s="14" t="s">
        <v>98</v>
      </c>
      <c r="B54" s="437" t="s">
        <v>431</v>
      </c>
      <c r="C54" s="310">
        <f>'9.1.2. sz. mell'!C59</f>
        <v>0</v>
      </c>
    </row>
    <row r="55" spans="1:3" s="435" customFormat="1" ht="12" customHeight="1">
      <c r="A55" s="14" t="s">
        <v>301</v>
      </c>
      <c r="B55" s="437" t="s">
        <v>299</v>
      </c>
      <c r="C55" s="309">
        <f>'9.1.2. sz. mell'!C60+'9.2.2. sz. mell'!C36+'9.3.2. sz. mell'!C35+'9.4.2. sz. mell'!C35+'9.5.2. sz. mell'!C35+'9.6.2. sz. mell'!C35+'9.7.2. sz. mell'!C35</f>
        <v>0</v>
      </c>
    </row>
    <row r="56" spans="1:3" s="435" customFormat="1" ht="12" customHeight="1" thickBot="1">
      <c r="A56" s="16" t="s">
        <v>302</v>
      </c>
      <c r="B56" s="304" t="s">
        <v>300</v>
      </c>
      <c r="C56" s="311">
        <f>'9.1.2. sz. mell'!C61</f>
        <v>0</v>
      </c>
    </row>
    <row r="57" spans="1:3" s="435" customFormat="1" ht="12" customHeight="1" thickBot="1">
      <c r="A57" s="20" t="s">
        <v>26</v>
      </c>
      <c r="B57" s="302" t="s">
        <v>303</v>
      </c>
      <c r="C57" s="307">
        <f>SUM(C58:C60)</f>
        <v>0</v>
      </c>
    </row>
    <row r="58" spans="1:3" s="435" customFormat="1" ht="12" customHeight="1">
      <c r="A58" s="15" t="s">
        <v>181</v>
      </c>
      <c r="B58" s="436" t="s">
        <v>305</v>
      </c>
      <c r="C58" s="312">
        <f>'9.1.2. sz. mell'!C63</f>
        <v>0</v>
      </c>
    </row>
    <row r="59" spans="1:3" s="435" customFormat="1" ht="12" customHeight="1">
      <c r="A59" s="14" t="s">
        <v>182</v>
      </c>
      <c r="B59" s="437" t="s">
        <v>432</v>
      </c>
      <c r="C59" s="312">
        <f>'9.1.2. sz. mell'!C64</f>
        <v>0</v>
      </c>
    </row>
    <row r="60" spans="1:3" s="435" customFormat="1" ht="12" customHeight="1">
      <c r="A60" s="14" t="s">
        <v>231</v>
      </c>
      <c r="B60" s="437" t="s">
        <v>306</v>
      </c>
      <c r="C60" s="312">
        <f>'9.1.2. sz. mell'!C65+'9.2.2. sz. mell'!C37+'9.3.2. sz. mell'!C36+'9.4.2. sz. mell'!C36+'9.5.2. sz. mell'!C36+'9.6.2. sz. mell'!C36+'9.7.2. sz. mell'!C36</f>
        <v>0</v>
      </c>
    </row>
    <row r="61" spans="1:3" s="435" customFormat="1" ht="12" customHeight="1" thickBot="1">
      <c r="A61" s="16" t="s">
        <v>304</v>
      </c>
      <c r="B61" s="304" t="s">
        <v>307</v>
      </c>
      <c r="C61" s="312">
        <f>'9.1.2. sz. mell'!C66</f>
        <v>0</v>
      </c>
    </row>
    <row r="62" spans="1:3" s="435" customFormat="1" ht="12" customHeight="1" thickBot="1">
      <c r="A62" s="503" t="s">
        <v>481</v>
      </c>
      <c r="B62" s="21" t="s">
        <v>308</v>
      </c>
      <c r="C62" s="313">
        <f>+C5+C12+C19+C26+C34+C46+C52+C57</f>
        <v>27811000</v>
      </c>
    </row>
    <row r="63" spans="1:3" s="435" customFormat="1" ht="12" customHeight="1" thickBot="1">
      <c r="A63" s="483" t="s">
        <v>309</v>
      </c>
      <c r="B63" s="302" t="s">
        <v>310</v>
      </c>
      <c r="C63" s="307">
        <f>SUM(C64:C66)</f>
        <v>0</v>
      </c>
    </row>
    <row r="64" spans="1:3" s="435" customFormat="1" ht="12" customHeight="1">
      <c r="A64" s="15" t="s">
        <v>341</v>
      </c>
      <c r="B64" s="436" t="s">
        <v>311</v>
      </c>
      <c r="C64" s="312">
        <f>'9.1.2. sz. mell'!C69</f>
        <v>0</v>
      </c>
    </row>
    <row r="65" spans="1:3" s="435" customFormat="1" ht="12" customHeight="1">
      <c r="A65" s="14" t="s">
        <v>350</v>
      </c>
      <c r="B65" s="437" t="s">
        <v>312</v>
      </c>
      <c r="C65" s="312">
        <f>'9.1.2. sz. mell'!C70</f>
        <v>0</v>
      </c>
    </row>
    <row r="66" spans="1:3" s="435" customFormat="1" ht="12" customHeight="1" thickBot="1">
      <c r="A66" s="16" t="s">
        <v>351</v>
      </c>
      <c r="B66" s="499" t="s">
        <v>466</v>
      </c>
      <c r="C66" s="312">
        <f>'9.1.2. sz. mell'!C71</f>
        <v>0</v>
      </c>
    </row>
    <row r="67" spans="1:3" s="435" customFormat="1" ht="12" customHeight="1" thickBot="1">
      <c r="A67" s="483" t="s">
        <v>314</v>
      </c>
      <c r="B67" s="302" t="s">
        <v>315</v>
      </c>
      <c r="C67" s="307">
        <f>SUM(C68:C71)</f>
        <v>0</v>
      </c>
    </row>
    <row r="68" spans="1:3" s="435" customFormat="1" ht="12" customHeight="1">
      <c r="A68" s="15" t="s">
        <v>149</v>
      </c>
      <c r="B68" s="436" t="s">
        <v>316</v>
      </c>
      <c r="C68" s="312">
        <f>'9.1.2. sz. mell'!C73</f>
        <v>0</v>
      </c>
    </row>
    <row r="69" spans="1:3" s="435" customFormat="1" ht="12" customHeight="1">
      <c r="A69" s="14" t="s">
        <v>150</v>
      </c>
      <c r="B69" s="437" t="s">
        <v>317</v>
      </c>
      <c r="C69" s="312">
        <f>'9.1.2. sz. mell'!C74</f>
        <v>0</v>
      </c>
    </row>
    <row r="70" spans="1:3" s="435" customFormat="1" ht="12" customHeight="1">
      <c r="A70" s="14" t="s">
        <v>342</v>
      </c>
      <c r="B70" s="437" t="s">
        <v>318</v>
      </c>
      <c r="C70" s="312">
        <f>'9.1.2. sz. mell'!C75</f>
        <v>0</v>
      </c>
    </row>
    <row r="71" spans="1:3" s="435" customFormat="1" ht="12" customHeight="1" thickBot="1">
      <c r="A71" s="16" t="s">
        <v>343</v>
      </c>
      <c r="B71" s="304" t="s">
        <v>319</v>
      </c>
      <c r="C71" s="312">
        <f>'9.1.2. sz. mell'!C76</f>
        <v>0</v>
      </c>
    </row>
    <row r="72" spans="1:3" s="435" customFormat="1" ht="12" customHeight="1" thickBot="1">
      <c r="A72" s="483" t="s">
        <v>320</v>
      </c>
      <c r="B72" s="302" t="s">
        <v>321</v>
      </c>
      <c r="C72" s="307">
        <f>SUM(C73:C74)</f>
        <v>0</v>
      </c>
    </row>
    <row r="73" spans="1:3" s="435" customFormat="1" ht="12" customHeight="1">
      <c r="A73" s="15" t="s">
        <v>344</v>
      </c>
      <c r="B73" s="436" t="s">
        <v>322</v>
      </c>
      <c r="C73" s="312">
        <f>'9.1.2. sz. mell'!C78+'9.2.2. sz. mell'!C40+'9.3.2. sz. mell'!C39+'9.4.2. sz. mell'!C39+'9.5.2. sz. mell'!C39+'9.6.2. sz. mell'!C39+'9.7.2. sz. mell'!C39</f>
        <v>0</v>
      </c>
    </row>
    <row r="74" spans="1:3" s="435" customFormat="1" ht="12" customHeight="1" thickBot="1">
      <c r="A74" s="16" t="s">
        <v>345</v>
      </c>
      <c r="B74" s="304" t="s">
        <v>323</v>
      </c>
      <c r="C74" s="312">
        <f>'9.1.2. sz. mell'!C79+'9.2.2. sz. mell'!C41+'9.3.2. sz. mell'!C40+'9.4.2. sz. mell'!C40+'9.5.2. sz. mell'!C40+'9.6.2. sz. mell'!C40+'9.7.2. sz. mell'!C40</f>
        <v>0</v>
      </c>
    </row>
    <row r="75" spans="1:3" s="435" customFormat="1" ht="12" customHeight="1" thickBot="1">
      <c r="A75" s="483" t="s">
        <v>324</v>
      </c>
      <c r="B75" s="302" t="s">
        <v>325</v>
      </c>
      <c r="C75" s="307">
        <f>SUM(C76:C78)</f>
        <v>0</v>
      </c>
    </row>
    <row r="76" spans="1:3" s="435" customFormat="1" ht="12" customHeight="1">
      <c r="A76" s="15" t="s">
        <v>346</v>
      </c>
      <c r="B76" s="436" t="s">
        <v>326</v>
      </c>
      <c r="C76" s="312">
        <f>'9.1.2. sz. mell'!C81</f>
        <v>0</v>
      </c>
    </row>
    <row r="77" spans="1:3" s="435" customFormat="1" ht="12" customHeight="1">
      <c r="A77" s="14" t="s">
        <v>347</v>
      </c>
      <c r="B77" s="437" t="s">
        <v>327</v>
      </c>
      <c r="C77" s="312">
        <f>'9.1.2. sz. mell'!C82</f>
        <v>0</v>
      </c>
    </row>
    <row r="78" spans="1:3" s="435" customFormat="1" ht="12" customHeight="1" thickBot="1">
      <c r="A78" s="16" t="s">
        <v>348</v>
      </c>
      <c r="B78" s="304" t="s">
        <v>328</v>
      </c>
      <c r="C78" s="312">
        <f>'9.1.2. sz. mell'!C83</f>
        <v>0</v>
      </c>
    </row>
    <row r="79" spans="1:3" s="435" customFormat="1" ht="12" customHeight="1" thickBot="1">
      <c r="A79" s="483" t="s">
        <v>329</v>
      </c>
      <c r="B79" s="302" t="s">
        <v>349</v>
      </c>
      <c r="C79" s="307">
        <f>SUM(C80:C83)</f>
        <v>0</v>
      </c>
    </row>
    <row r="80" spans="1:3" s="435" customFormat="1" ht="12" customHeight="1">
      <c r="A80" s="440" t="s">
        <v>330</v>
      </c>
      <c r="B80" s="436" t="s">
        <v>331</v>
      </c>
      <c r="C80" s="312">
        <f>'9.1.2. sz. mell'!C85</f>
        <v>0</v>
      </c>
    </row>
    <row r="81" spans="1:3" s="435" customFormat="1" ht="12" customHeight="1">
      <c r="A81" s="441" t="s">
        <v>332</v>
      </c>
      <c r="B81" s="437" t="s">
        <v>333</v>
      </c>
      <c r="C81" s="312">
        <f>'9.1.2. sz. mell'!C86</f>
        <v>0</v>
      </c>
    </row>
    <row r="82" spans="1:3" s="435" customFormat="1" ht="12" customHeight="1">
      <c r="A82" s="441" t="s">
        <v>334</v>
      </c>
      <c r="B82" s="437" t="s">
        <v>335</v>
      </c>
      <c r="C82" s="312">
        <f>'9.1.2. sz. mell'!C87</f>
        <v>0</v>
      </c>
    </row>
    <row r="83" spans="1:3" s="435" customFormat="1" ht="12" customHeight="1" thickBot="1">
      <c r="A83" s="442" t="s">
        <v>336</v>
      </c>
      <c r="B83" s="304" t="s">
        <v>337</v>
      </c>
      <c r="C83" s="422">
        <f>'9.1.2. sz. mell'!C88</f>
        <v>0</v>
      </c>
    </row>
    <row r="84" spans="1:3" s="435" customFormat="1" ht="12" customHeight="1" thickBot="1">
      <c r="A84" s="483" t="s">
        <v>338</v>
      </c>
      <c r="B84" s="302" t="s">
        <v>480</v>
      </c>
      <c r="C84" s="579">
        <f>'9.1.2. sz. mell'!C89</f>
        <v>0</v>
      </c>
    </row>
    <row r="85" spans="1:3" s="435" customFormat="1" ht="13.5" customHeight="1" thickBot="1">
      <c r="A85" s="483" t="s">
        <v>340</v>
      </c>
      <c r="B85" s="302" t="s">
        <v>339</v>
      </c>
      <c r="C85" s="579">
        <f>'9.1.2. sz. mell'!C90</f>
        <v>0</v>
      </c>
    </row>
    <row r="86" spans="1:3" s="435" customFormat="1" ht="15.75" customHeight="1" thickBot="1">
      <c r="A86" s="483" t="s">
        <v>352</v>
      </c>
      <c r="B86" s="443" t="s">
        <v>483</v>
      </c>
      <c r="C86" s="313">
        <f>+C63+C67+C72+C75+C79+C85+C84</f>
        <v>0</v>
      </c>
    </row>
    <row r="87" spans="1:3" s="435" customFormat="1" ht="16.5" customHeight="1" thickBot="1">
      <c r="A87" s="484" t="s">
        <v>482</v>
      </c>
      <c r="B87" s="444" t="s">
        <v>484</v>
      </c>
      <c r="C87" s="313">
        <f>+C62+C86</f>
        <v>27811000</v>
      </c>
    </row>
    <row r="88" spans="1:3" s="435" customFormat="1" ht="83.25" customHeight="1">
      <c r="A88" s="5"/>
      <c r="B88" s="6"/>
      <c r="C88" s="314"/>
    </row>
    <row r="89" spans="1:3" ht="16.5" customHeight="1">
      <c r="A89" s="592" t="s">
        <v>48</v>
      </c>
      <c r="B89" s="592"/>
      <c r="C89" s="592"/>
    </row>
    <row r="90" spans="1:3" s="445" customFormat="1" ht="16.5" customHeight="1" thickBot="1">
      <c r="A90" s="594" t="s">
        <v>153</v>
      </c>
      <c r="B90" s="594"/>
      <c r="C90" s="142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2017. évi előirányzat</v>
      </c>
    </row>
    <row r="92" spans="1:3" s="434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6">
        <f>C94+C95+C96+C97+C98+C111</f>
        <v>27711000</v>
      </c>
    </row>
    <row r="94" spans="1:3" ht="12" customHeight="1">
      <c r="A94" s="17" t="s">
        <v>99</v>
      </c>
      <c r="B94" s="10" t="s">
        <v>50</v>
      </c>
      <c r="C94" s="308">
        <f>'9.1.2. sz. mell'!C96+'9.2.2. sz. mell'!C48+'9.3.2. sz. mell'!C47+'9.4.2. sz. mell'!C47+'9.5.2. sz. mell'!C47+'9.6.2. sz. mell'!C47+'9.7.2. sz. mell'!C47</f>
        <v>7771000</v>
      </c>
    </row>
    <row r="95" spans="1:3" ht="12" customHeight="1">
      <c r="A95" s="14" t="s">
        <v>100</v>
      </c>
      <c r="B95" s="8" t="s">
        <v>183</v>
      </c>
      <c r="C95" s="309">
        <f>'9.1.2. sz. mell'!C97+'9.2.2. sz. mell'!C49+'9.3.2. sz. mell'!C48+'9.4.2. sz. mell'!C48+'9.5.2. sz. mell'!C48+'9.6.2. sz. mell'!C48+'9.7.2. sz. mell'!C48</f>
        <v>1757000</v>
      </c>
    </row>
    <row r="96" spans="1:3" ht="12" customHeight="1">
      <c r="A96" s="14" t="s">
        <v>101</v>
      </c>
      <c r="B96" s="8" t="s">
        <v>140</v>
      </c>
      <c r="C96" s="309">
        <f>'9.1.2. sz. mell'!C98+'9.2.2. sz. mell'!C50+'9.3.2. sz. mell'!C49+'9.4.2. sz. mell'!C49+'9.5.2. sz. mell'!C49+'9.6.2. sz. mell'!C49+'9.7.2. sz. mell'!C49</f>
        <v>1895000</v>
      </c>
    </row>
    <row r="97" spans="1:3" ht="12" customHeight="1">
      <c r="A97" s="14" t="s">
        <v>102</v>
      </c>
      <c r="B97" s="11" t="s">
        <v>184</v>
      </c>
      <c r="C97" s="309">
        <f>'9.1.2. sz. mell'!C99+'9.2.2. sz. mell'!C51+'9.3.2. sz. mell'!C50+'9.4.2. sz. mell'!C50+'9.5.2. sz. mell'!C50+'9.6.2. sz. mell'!C50+'9.7.2. sz. mell'!C50</f>
        <v>10788000</v>
      </c>
    </row>
    <row r="98" spans="1:3" ht="12" customHeight="1">
      <c r="A98" s="14" t="s">
        <v>113</v>
      </c>
      <c r="B98" s="19" t="s">
        <v>185</v>
      </c>
      <c r="C98" s="309">
        <f>'9.1.2. sz. mell'!C100+'9.2.2. sz. mell'!C52+'9.3.2. sz. mell'!C51+'9.4.2. sz. mell'!C51+'9.5.2. sz. mell'!C51+'9.6.2. sz. mell'!C51+'9.7.2. sz. mell'!C51</f>
        <v>5500000</v>
      </c>
    </row>
    <row r="99" spans="1:3" ht="12" customHeight="1">
      <c r="A99" s="14" t="s">
        <v>103</v>
      </c>
      <c r="B99" s="8" t="s">
        <v>447</v>
      </c>
      <c r="C99" s="311">
        <f>'9.1.2. sz. mell'!C101</f>
        <v>0</v>
      </c>
    </row>
    <row r="100" spans="1:3" ht="12" customHeight="1">
      <c r="A100" s="14" t="s">
        <v>104</v>
      </c>
      <c r="B100" s="147" t="s">
        <v>446</v>
      </c>
      <c r="C100" s="311">
        <f>'9.1.2. sz. mell'!C102</f>
        <v>0</v>
      </c>
    </row>
    <row r="101" spans="1:3" ht="12" customHeight="1">
      <c r="A101" s="14" t="s">
        <v>114</v>
      </c>
      <c r="B101" s="147" t="s">
        <v>445</v>
      </c>
      <c r="C101" s="311">
        <f>'9.1.2. sz. mell'!C103</f>
        <v>0</v>
      </c>
    </row>
    <row r="102" spans="1:3" ht="12" customHeight="1">
      <c r="A102" s="14" t="s">
        <v>115</v>
      </c>
      <c r="B102" s="145" t="s">
        <v>355</v>
      </c>
      <c r="C102" s="311">
        <f>'9.1.2. sz. mell'!C104</f>
        <v>0</v>
      </c>
    </row>
    <row r="103" spans="1:3" ht="12" customHeight="1">
      <c r="A103" s="14" t="s">
        <v>116</v>
      </c>
      <c r="B103" s="146" t="s">
        <v>356</v>
      </c>
      <c r="C103" s="311">
        <f>'9.1.2. sz. mell'!C105</f>
        <v>0</v>
      </c>
    </row>
    <row r="104" spans="1:3" ht="12" customHeight="1">
      <c r="A104" s="14" t="s">
        <v>117</v>
      </c>
      <c r="B104" s="146" t="s">
        <v>357</v>
      </c>
      <c r="C104" s="311">
        <f>'9.1.2. sz. mell'!C106</f>
        <v>0</v>
      </c>
    </row>
    <row r="105" spans="1:3" ht="12" customHeight="1">
      <c r="A105" s="14" t="s">
        <v>119</v>
      </c>
      <c r="B105" s="145" t="s">
        <v>358</v>
      </c>
      <c r="C105" s="311">
        <f>'9.1.2. sz. mell'!C107</f>
        <v>0</v>
      </c>
    </row>
    <row r="106" spans="1:3" ht="12" customHeight="1">
      <c r="A106" s="14" t="s">
        <v>186</v>
      </c>
      <c r="B106" s="145" t="s">
        <v>359</v>
      </c>
      <c r="C106" s="311">
        <f>'9.1.2. sz. mell'!C108</f>
        <v>0</v>
      </c>
    </row>
    <row r="107" spans="1:3" ht="12" customHeight="1">
      <c r="A107" s="14" t="s">
        <v>353</v>
      </c>
      <c r="B107" s="146" t="s">
        <v>360</v>
      </c>
      <c r="C107" s="311">
        <f>'9.1.2. sz. mell'!C109</f>
        <v>0</v>
      </c>
    </row>
    <row r="108" spans="1:3" ht="12" customHeight="1">
      <c r="A108" s="13" t="s">
        <v>354</v>
      </c>
      <c r="B108" s="147" t="s">
        <v>361</v>
      </c>
      <c r="C108" s="311">
        <f>'9.1.2. sz. mell'!C110</f>
        <v>0</v>
      </c>
    </row>
    <row r="109" spans="1:3" ht="12" customHeight="1">
      <c r="A109" s="14" t="s">
        <v>443</v>
      </c>
      <c r="B109" s="147" t="s">
        <v>362</v>
      </c>
      <c r="C109" s="311">
        <f>'9.1.2. sz. mell'!C111</f>
        <v>0</v>
      </c>
    </row>
    <row r="110" spans="1:3" ht="12" customHeight="1">
      <c r="A110" s="16" t="s">
        <v>444</v>
      </c>
      <c r="B110" s="147" t="s">
        <v>363</v>
      </c>
      <c r="C110" s="311">
        <f>'9.1.2. sz. mell'!C112</f>
        <v>5500000</v>
      </c>
    </row>
    <row r="111" spans="1:3" ht="12" customHeight="1">
      <c r="A111" s="14" t="s">
        <v>448</v>
      </c>
      <c r="B111" s="11" t="s">
        <v>51</v>
      </c>
      <c r="C111" s="311">
        <f>'9.1.2. sz. mell'!C113</f>
        <v>0</v>
      </c>
    </row>
    <row r="112" spans="1:3" ht="12" customHeight="1">
      <c r="A112" s="14" t="s">
        <v>449</v>
      </c>
      <c r="B112" s="8" t="s">
        <v>451</v>
      </c>
      <c r="C112" s="311">
        <f>'9.1.2. sz. mell'!C114</f>
        <v>0</v>
      </c>
    </row>
    <row r="113" spans="1:3" ht="12" customHeight="1" thickBot="1">
      <c r="A113" s="18" t="s">
        <v>450</v>
      </c>
      <c r="B113" s="502" t="s">
        <v>452</v>
      </c>
      <c r="C113" s="315">
        <f>'9.1.2. sz. mell'!C115</f>
        <v>0</v>
      </c>
    </row>
    <row r="114" spans="1:3" ht="12" customHeight="1" thickBot="1">
      <c r="A114" s="500" t="s">
        <v>20</v>
      </c>
      <c r="B114" s="501" t="s">
        <v>364</v>
      </c>
      <c r="C114" s="307">
        <f>+C115+C117+C119</f>
        <v>100000</v>
      </c>
    </row>
    <row r="115" spans="1:3" ht="12" customHeight="1">
      <c r="A115" s="15" t="s">
        <v>105</v>
      </c>
      <c r="B115" s="8" t="s">
        <v>230</v>
      </c>
      <c r="C115" s="310">
        <f>'9.1.2. sz. mell'!C117+'9.2.2. sz. mell'!C54+'9.3.2. sz. mell'!C53+'9.4.2. sz. mell'!C53+'9.5.2. sz. mell'!C53+'9.6.2. sz. mell'!C53+'9.7.2. sz. mell'!C53</f>
        <v>100000</v>
      </c>
    </row>
    <row r="116" spans="1:3" ht="12" customHeight="1">
      <c r="A116" s="15" t="s">
        <v>106</v>
      </c>
      <c r="B116" s="12" t="s">
        <v>368</v>
      </c>
      <c r="C116" s="310">
        <f>'9.1.2. sz. mell'!C118</f>
        <v>0</v>
      </c>
    </row>
    <row r="117" spans="1:3" ht="12" customHeight="1">
      <c r="A117" s="15" t="s">
        <v>107</v>
      </c>
      <c r="B117" s="12" t="s">
        <v>187</v>
      </c>
      <c r="C117" s="309">
        <f>'9.1.2. sz. mell'!C119+'9.2.2. sz. mell'!C55+'9.3.2. sz. mell'!C54+'9.4.2. sz. mell'!C54+'9.5.2. sz. mell'!C54+'9.6.2. sz. mell'!C54+'9.7.2. sz. mell'!C54</f>
        <v>0</v>
      </c>
    </row>
    <row r="118" spans="1:3" ht="12" customHeight="1">
      <c r="A118" s="15" t="s">
        <v>108</v>
      </c>
      <c r="B118" s="12" t="s">
        <v>369</v>
      </c>
      <c r="C118" s="277">
        <f>'9.1.2. sz. mell'!C120</f>
        <v>0</v>
      </c>
    </row>
    <row r="119" spans="1:3" ht="12" customHeight="1">
      <c r="A119" s="15" t="s">
        <v>109</v>
      </c>
      <c r="B119" s="304" t="s">
        <v>232</v>
      </c>
      <c r="C119" s="277">
        <f>'9.1.2. sz. mell'!C121+'9.2.2. sz. mell'!C56+'9.3.2. sz. mell'!C55+'9.4.2. sz. mell'!C55+'9.5.2. sz. mell'!C55+'9.6.2. sz. mell'!C55+'9.7.2. sz. mell'!C55</f>
        <v>0</v>
      </c>
    </row>
    <row r="120" spans="1:3" ht="12" customHeight="1">
      <c r="A120" s="15" t="s">
        <v>118</v>
      </c>
      <c r="B120" s="303" t="s">
        <v>433</v>
      </c>
      <c r="C120" s="277">
        <f>'9.1.2. sz. mell'!C122</f>
        <v>0</v>
      </c>
    </row>
    <row r="121" spans="1:3" ht="12" customHeight="1">
      <c r="A121" s="15" t="s">
        <v>120</v>
      </c>
      <c r="B121" s="432" t="s">
        <v>374</v>
      </c>
      <c r="C121" s="277">
        <f>'9.1.2. sz. mell'!C123</f>
        <v>0</v>
      </c>
    </row>
    <row r="122" spans="1:3" ht="15.75">
      <c r="A122" s="15" t="s">
        <v>188</v>
      </c>
      <c r="B122" s="146" t="s">
        <v>357</v>
      </c>
      <c r="C122" s="277">
        <f>'9.1.2. sz. mell'!C124</f>
        <v>0</v>
      </c>
    </row>
    <row r="123" spans="1:3" ht="12" customHeight="1">
      <c r="A123" s="15" t="s">
        <v>189</v>
      </c>
      <c r="B123" s="146" t="s">
        <v>373</v>
      </c>
      <c r="C123" s="277">
        <f>'9.1.2. sz. mell'!C125</f>
        <v>0</v>
      </c>
    </row>
    <row r="124" spans="1:3" ht="12" customHeight="1">
      <c r="A124" s="15" t="s">
        <v>190</v>
      </c>
      <c r="B124" s="146" t="s">
        <v>372</v>
      </c>
      <c r="C124" s="277">
        <f>'9.1.2. sz. mell'!C126</f>
        <v>0</v>
      </c>
    </row>
    <row r="125" spans="1:3" ht="12" customHeight="1">
      <c r="A125" s="15" t="s">
        <v>365</v>
      </c>
      <c r="B125" s="146" t="s">
        <v>360</v>
      </c>
      <c r="C125" s="277">
        <f>'9.1.2. sz. mell'!C127</f>
        <v>0</v>
      </c>
    </row>
    <row r="126" spans="1:3" ht="12" customHeight="1">
      <c r="A126" s="15" t="s">
        <v>366</v>
      </c>
      <c r="B126" s="146" t="s">
        <v>371</v>
      </c>
      <c r="C126" s="277">
        <f>'9.1.2. sz. mell'!C128</f>
        <v>0</v>
      </c>
    </row>
    <row r="127" spans="1:3" ht="16.5" thickBot="1">
      <c r="A127" s="13" t="s">
        <v>367</v>
      </c>
      <c r="B127" s="146" t="s">
        <v>370</v>
      </c>
      <c r="C127" s="277">
        <f>'9.1.2. sz. mell'!C129</f>
        <v>0</v>
      </c>
    </row>
    <row r="128" spans="1:3" ht="12" customHeight="1" thickBot="1">
      <c r="A128" s="20" t="s">
        <v>21</v>
      </c>
      <c r="B128" s="126" t="s">
        <v>453</v>
      </c>
      <c r="C128" s="307">
        <f>+C93+C114</f>
        <v>27811000</v>
      </c>
    </row>
    <row r="129" spans="1:3" ht="12" customHeight="1" thickBot="1">
      <c r="A129" s="20" t="s">
        <v>22</v>
      </c>
      <c r="B129" s="126" t="s">
        <v>454</v>
      </c>
      <c r="C129" s="307">
        <f>+C130+C131+C132</f>
        <v>0</v>
      </c>
    </row>
    <row r="130" spans="1:3" ht="12" customHeight="1">
      <c r="A130" s="15" t="s">
        <v>269</v>
      </c>
      <c r="B130" s="12" t="s">
        <v>461</v>
      </c>
      <c r="C130" s="277">
        <f>'9.1.2. sz. mell'!C132</f>
        <v>0</v>
      </c>
    </row>
    <row r="131" spans="1:3" ht="12" customHeight="1">
      <c r="A131" s="15" t="s">
        <v>270</v>
      </c>
      <c r="B131" s="12" t="s">
        <v>462</v>
      </c>
      <c r="C131" s="277">
        <f>'9.1.2. sz. mell'!C133</f>
        <v>0</v>
      </c>
    </row>
    <row r="132" spans="1:3" ht="12" customHeight="1" thickBot="1">
      <c r="A132" s="13" t="s">
        <v>271</v>
      </c>
      <c r="B132" s="12" t="s">
        <v>463</v>
      </c>
      <c r="C132" s="277">
        <f>'9.1.2. sz. mell'!C134</f>
        <v>0</v>
      </c>
    </row>
    <row r="133" spans="1:3" ht="12" customHeight="1" thickBot="1">
      <c r="A133" s="20" t="s">
        <v>23</v>
      </c>
      <c r="B133" s="126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7">
        <f>'9.1.2. sz. mell'!C136</f>
        <v>0</v>
      </c>
    </row>
    <row r="135" spans="1:3" ht="12" customHeight="1">
      <c r="A135" s="15" t="s">
        <v>93</v>
      </c>
      <c r="B135" s="9" t="s">
        <v>456</v>
      </c>
      <c r="C135" s="277">
        <f>'9.1.2. sz. mell'!C137</f>
        <v>0</v>
      </c>
    </row>
    <row r="136" spans="1:3" ht="12" customHeight="1">
      <c r="A136" s="15" t="s">
        <v>94</v>
      </c>
      <c r="B136" s="9" t="s">
        <v>457</v>
      </c>
      <c r="C136" s="277">
        <f>'9.1.2. sz. mell'!C138</f>
        <v>0</v>
      </c>
    </row>
    <row r="137" spans="1:3" ht="12" customHeight="1">
      <c r="A137" s="15" t="s">
        <v>175</v>
      </c>
      <c r="B137" s="9" t="s">
        <v>458</v>
      </c>
      <c r="C137" s="277">
        <f>'9.1.2. sz. mell'!C139</f>
        <v>0</v>
      </c>
    </row>
    <row r="138" spans="1:3" ht="12" customHeight="1">
      <c r="A138" s="15" t="s">
        <v>176</v>
      </c>
      <c r="B138" s="9" t="s">
        <v>459</v>
      </c>
      <c r="C138" s="277">
        <f>'9.1.2. sz. mell'!C140</f>
        <v>0</v>
      </c>
    </row>
    <row r="139" spans="1:3" ht="12" customHeight="1" thickBot="1">
      <c r="A139" s="13" t="s">
        <v>177</v>
      </c>
      <c r="B139" s="9" t="s">
        <v>460</v>
      </c>
      <c r="C139" s="277">
        <f>'9.1.2. sz. mell'!C141</f>
        <v>0</v>
      </c>
    </row>
    <row r="140" spans="1:3" ht="12" customHeight="1" thickBot="1">
      <c r="A140" s="20" t="s">
        <v>24</v>
      </c>
      <c r="B140" s="126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375</v>
      </c>
      <c r="C141" s="277">
        <f>'9.1.2. sz. mell'!C143</f>
        <v>0</v>
      </c>
    </row>
    <row r="142" spans="1:3" ht="12" customHeight="1">
      <c r="A142" s="15" t="s">
        <v>96</v>
      </c>
      <c r="B142" s="9" t="s">
        <v>376</v>
      </c>
      <c r="C142" s="277">
        <f>'9.1.2. sz. mell'!C144</f>
        <v>0</v>
      </c>
    </row>
    <row r="143" spans="1:3" ht="12" customHeight="1">
      <c r="A143" s="15" t="s">
        <v>289</v>
      </c>
      <c r="B143" s="9" t="s">
        <v>469</v>
      </c>
      <c r="C143" s="277">
        <f>'9.1.2. sz. mell'!C145</f>
        <v>0</v>
      </c>
    </row>
    <row r="144" spans="1:3" ht="12" customHeight="1" thickBot="1">
      <c r="A144" s="13" t="s">
        <v>290</v>
      </c>
      <c r="B144" s="7" t="s">
        <v>395</v>
      </c>
      <c r="C144" s="277">
        <f>'9.1.2. sz. mell'!C146</f>
        <v>0</v>
      </c>
    </row>
    <row r="145" spans="1:3" ht="12" customHeight="1" thickBot="1">
      <c r="A145" s="20" t="s">
        <v>25</v>
      </c>
      <c r="B145" s="126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7">
        <f>'9.1.2. sz. mell'!C148</f>
        <v>0</v>
      </c>
    </row>
    <row r="147" spans="1:3" ht="12" customHeight="1">
      <c r="A147" s="15" t="s">
        <v>98</v>
      </c>
      <c r="B147" s="9" t="s">
        <v>472</v>
      </c>
      <c r="C147" s="277">
        <f>'9.1.2. sz. mell'!C149</f>
        <v>0</v>
      </c>
    </row>
    <row r="148" spans="1:3" ht="12" customHeight="1">
      <c r="A148" s="15" t="s">
        <v>301</v>
      </c>
      <c r="B148" s="9" t="s">
        <v>467</v>
      </c>
      <c r="C148" s="277">
        <f>'9.1.2. sz. mell'!C150</f>
        <v>0</v>
      </c>
    </row>
    <row r="149" spans="1:3" ht="12" customHeight="1">
      <c r="A149" s="15" t="s">
        <v>302</v>
      </c>
      <c r="B149" s="9" t="s">
        <v>473</v>
      </c>
      <c r="C149" s="277">
        <f>'9.1.2. sz. mell'!C151</f>
        <v>0</v>
      </c>
    </row>
    <row r="150" spans="1:3" ht="12" customHeight="1" thickBot="1">
      <c r="A150" s="15" t="s">
        <v>471</v>
      </c>
      <c r="B150" s="9" t="s">
        <v>474</v>
      </c>
      <c r="C150" s="279">
        <f>'9.1.2. sz. mell'!C152</f>
        <v>0</v>
      </c>
    </row>
    <row r="151" spans="1:3" ht="12" customHeight="1" thickBot="1">
      <c r="A151" s="20" t="s">
        <v>26</v>
      </c>
      <c r="B151" s="126" t="s">
        <v>475</v>
      </c>
      <c r="C151" s="576">
        <f>'9.1.2. sz. mell'!C153</f>
        <v>0</v>
      </c>
    </row>
    <row r="152" spans="1:3" ht="12" customHeight="1" thickBot="1">
      <c r="A152" s="20" t="s">
        <v>27</v>
      </c>
      <c r="B152" s="126" t="s">
        <v>476</v>
      </c>
      <c r="C152" s="576">
        <f>'9.1.2. sz. mell'!C154</f>
        <v>0</v>
      </c>
    </row>
    <row r="153" spans="1:9" ht="15" customHeight="1" thickBot="1">
      <c r="A153" s="20" t="s">
        <v>28</v>
      </c>
      <c r="B153" s="126" t="s">
        <v>478</v>
      </c>
      <c r="C153" s="446">
        <f>+C129+C133+C140+C145+C151+C152</f>
        <v>0</v>
      </c>
      <c r="F153" s="447"/>
      <c r="G153" s="448"/>
      <c r="H153" s="448"/>
      <c r="I153" s="448"/>
    </row>
    <row r="154" spans="1:3" s="435" customFormat="1" ht="12.75" customHeight="1" thickBot="1">
      <c r="A154" s="305" t="s">
        <v>29</v>
      </c>
      <c r="B154" s="398" t="s">
        <v>477</v>
      </c>
      <c r="C154" s="446">
        <f>+C128+C153</f>
        <v>27811000</v>
      </c>
    </row>
    <row r="155" ht="7.5" customHeight="1"/>
    <row r="156" spans="1:3" ht="15.75">
      <c r="A156" s="595" t="s">
        <v>377</v>
      </c>
      <c r="B156" s="595"/>
      <c r="C156" s="595"/>
    </row>
    <row r="157" spans="1:3" ht="15" customHeight="1" thickBot="1">
      <c r="A157" s="593" t="s">
        <v>154</v>
      </c>
      <c r="B157" s="593"/>
      <c r="C157" s="317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7">
        <f>+C62-C128</f>
        <v>0</v>
      </c>
      <c r="D158" s="449"/>
    </row>
    <row r="159" spans="1:3" ht="27.75" customHeight="1" thickBot="1">
      <c r="A159" s="20" t="s">
        <v>20</v>
      </c>
      <c r="B159" s="26" t="s">
        <v>485</v>
      </c>
      <c r="C159" s="307">
        <f>+C86-C153</f>
        <v>0</v>
      </c>
    </row>
  </sheetData>
  <sheetProtection sheet="1" objects="1" scenarios="1"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2"/>
  <headerFooter alignWithMargins="0">
    <oddHeader>&amp;L&amp;G&amp;C&amp;"Times New Roman CE,Félkövér"&amp;12
Alsózsolca Város Önkormányzata
2017. ÉVI KÖLTSÉGVETÉS
ÖNKÉNT VÁLLALT FELADATAINAK MÉRLEGE
&amp;R&amp;"Times New Roman CE,Félkövér dőlt"&amp;11 1.3. melléklet a 3/2017. (II.2.) önkormányzati rendelethez</oddHeader>
  </headerFooter>
  <rowBreaks count="1" manualBreakCount="1">
    <brk id="88" max="2" man="1"/>
  </rowBreaks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+CONCATENATE("9.7.1. melléklet a 3/2017. (II.2.) önkormányzati rendelethez")</f>
        <v>9.7.1.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'9.7. sz. mell'!B2</f>
        <v>Alsózsolcai Gondozási Központ</v>
      </c>
      <c r="C3" s="382" t="s">
        <v>584</v>
      </c>
    </row>
    <row r="4" spans="1:3" s="475" customFormat="1" ht="24.75" thickBot="1">
      <c r="A4" s="469" t="s">
        <v>203</v>
      </c>
      <c r="B4" s="369" t="s">
        <v>422</v>
      </c>
      <c r="C4" s="383" t="s">
        <v>55</v>
      </c>
    </row>
    <row r="5" spans="1:3" s="476" customFormat="1" ht="15.75" customHeight="1" thickBot="1">
      <c r="A5" s="238"/>
      <c r="B5" s="238"/>
      <c r="C5" s="239" t="str">
        <f>'9.3.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f>'9.7. sz. mell'!C9-'9.7.2. sz. mell'!C10</f>
        <v>0</v>
      </c>
    </row>
    <row r="11" spans="1:3" s="384" customFormat="1" ht="12" customHeight="1">
      <c r="A11" s="471" t="s">
        <v>100</v>
      </c>
      <c r="B11" s="8" t="s">
        <v>279</v>
      </c>
      <c r="C11" s="325">
        <f>'9.7. sz. mell'!C10-'9.7.2. sz. mell'!C11</f>
        <v>0</v>
      </c>
    </row>
    <row r="12" spans="1:3" s="384" customFormat="1" ht="12" customHeight="1">
      <c r="A12" s="471" t="s">
        <v>101</v>
      </c>
      <c r="B12" s="8" t="s">
        <v>280</v>
      </c>
      <c r="C12" s="325">
        <f>'9.7. sz. mell'!C11-'9.7.2. sz. mell'!C12</f>
        <v>0</v>
      </c>
    </row>
    <row r="13" spans="1:3" s="384" customFormat="1" ht="12" customHeight="1">
      <c r="A13" s="471" t="s">
        <v>102</v>
      </c>
      <c r="B13" s="8" t="s">
        <v>281</v>
      </c>
      <c r="C13" s="325">
        <f>'9.7. sz. mell'!C12-'9.7.2. sz. mell'!C13</f>
        <v>0</v>
      </c>
    </row>
    <row r="14" spans="1:3" s="384" customFormat="1" ht="12" customHeight="1">
      <c r="A14" s="471" t="s">
        <v>148</v>
      </c>
      <c r="B14" s="8" t="s">
        <v>282</v>
      </c>
      <c r="C14" s="325">
        <f>'9.7. sz. mell'!C13-'9.7.2. sz. mell'!C14</f>
        <v>0</v>
      </c>
    </row>
    <row r="15" spans="1:3" s="384" customFormat="1" ht="12" customHeight="1">
      <c r="A15" s="471" t="s">
        <v>103</v>
      </c>
      <c r="B15" s="8" t="s">
        <v>404</v>
      </c>
      <c r="C15" s="325">
        <f>'9.7. sz. mell'!C14-'9.7.2. sz. mell'!C15</f>
        <v>0</v>
      </c>
    </row>
    <row r="16" spans="1:3" s="384" customFormat="1" ht="12" customHeight="1">
      <c r="A16" s="471" t="s">
        <v>104</v>
      </c>
      <c r="B16" s="7" t="s">
        <v>405</v>
      </c>
      <c r="C16" s="325">
        <f>'9.7. sz. mell'!C15-'9.7.2. sz. mell'!C16</f>
        <v>0</v>
      </c>
    </row>
    <row r="17" spans="1:3" s="384" customFormat="1" ht="12" customHeight="1">
      <c r="A17" s="471" t="s">
        <v>114</v>
      </c>
      <c r="B17" s="8" t="s">
        <v>285</v>
      </c>
      <c r="C17" s="325">
        <f>'9.7. sz. mell'!C16-'9.7.2. sz. mell'!C17</f>
        <v>0</v>
      </c>
    </row>
    <row r="18" spans="1:3" s="478" customFormat="1" ht="12" customHeight="1">
      <c r="A18" s="471" t="s">
        <v>115</v>
      </c>
      <c r="B18" s="8" t="s">
        <v>286</v>
      </c>
      <c r="C18" s="325">
        <f>'9.7. sz. mell'!C17-'9.7.2. sz. mell'!C18</f>
        <v>0</v>
      </c>
    </row>
    <row r="19" spans="1:3" s="478" customFormat="1" ht="12" customHeight="1">
      <c r="A19" s="471" t="s">
        <v>116</v>
      </c>
      <c r="B19" s="8" t="s">
        <v>441</v>
      </c>
      <c r="C19" s="325">
        <f>'9.7. sz. mell'!C18-'9.7.2. sz. mell'!C19</f>
        <v>0</v>
      </c>
    </row>
    <row r="20" spans="1:3" s="478" customFormat="1" ht="12" customHeight="1" thickBot="1">
      <c r="A20" s="471" t="s">
        <v>117</v>
      </c>
      <c r="B20" s="7" t="s">
        <v>287</v>
      </c>
      <c r="C20" s="577">
        <f>'9.7. sz. mell'!C19-'9.7.2. sz. mell'!C20</f>
        <v>0</v>
      </c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8720000</v>
      </c>
    </row>
    <row r="22" spans="1:3" s="478" customFormat="1" ht="12" customHeight="1">
      <c r="A22" s="471" t="s">
        <v>105</v>
      </c>
      <c r="B22" s="9" t="s">
        <v>259</v>
      </c>
      <c r="C22" s="325">
        <f>'9.7. sz. mell'!C21-'9.7.2. sz. mell'!C22</f>
        <v>0</v>
      </c>
    </row>
    <row r="23" spans="1:3" s="478" customFormat="1" ht="12" customHeight="1">
      <c r="A23" s="471" t="s">
        <v>106</v>
      </c>
      <c r="B23" s="8" t="s">
        <v>407</v>
      </c>
      <c r="C23" s="325">
        <f>'9.7. sz. mell'!C22-'9.7.2. sz. mell'!C23</f>
        <v>0</v>
      </c>
    </row>
    <row r="24" spans="1:3" s="478" customFormat="1" ht="12" customHeight="1">
      <c r="A24" s="471" t="s">
        <v>107</v>
      </c>
      <c r="B24" s="8" t="s">
        <v>408</v>
      </c>
      <c r="C24" s="325">
        <f>'9.7. sz. mell'!C23-'9.7.2. sz. mell'!C24</f>
        <v>8720000</v>
      </c>
    </row>
    <row r="25" spans="1:3" s="478" customFormat="1" ht="12" customHeight="1" thickBot="1">
      <c r="A25" s="471" t="s">
        <v>108</v>
      </c>
      <c r="B25" s="8" t="s">
        <v>530</v>
      </c>
      <c r="C25" s="326">
        <f>'9.7. sz. mell'!C24-'9.7.2. sz. mell'!C25</f>
        <v>0</v>
      </c>
    </row>
    <row r="26" spans="1:3" s="478" customFormat="1" ht="12" customHeight="1" thickBot="1">
      <c r="A26" s="210" t="s">
        <v>21</v>
      </c>
      <c r="B26" s="126" t="s">
        <v>174</v>
      </c>
      <c r="C26" s="578">
        <f>'9.7. sz. mell'!C25-'9.7.2. sz. mell'!C26</f>
        <v>0</v>
      </c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325">
        <f>'9.7. sz. mell'!C27-'9.7.2. sz. mell'!C28</f>
        <v>0</v>
      </c>
    </row>
    <row r="29" spans="1:3" s="478" customFormat="1" ht="12" customHeight="1">
      <c r="A29" s="472" t="s">
        <v>270</v>
      </c>
      <c r="B29" s="474" t="s">
        <v>410</v>
      </c>
      <c r="C29" s="325">
        <f>'9.7. sz. mell'!C28-'9.7.2. sz. mell'!C29</f>
        <v>0</v>
      </c>
    </row>
    <row r="30" spans="1:3" s="478" customFormat="1" ht="12" customHeight="1" thickBot="1">
      <c r="A30" s="471" t="s">
        <v>271</v>
      </c>
      <c r="B30" s="144" t="s">
        <v>531</v>
      </c>
      <c r="C30" s="325">
        <f>'9.7. sz. mell'!C29-'9.7.2. sz. mell'!C30</f>
        <v>0</v>
      </c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325">
        <f>'9.7. sz. mell'!C31-'9.7.2. sz. mell'!C32</f>
        <v>0</v>
      </c>
    </row>
    <row r="33" spans="1:3" s="478" customFormat="1" ht="12" customHeight="1">
      <c r="A33" s="472" t="s">
        <v>93</v>
      </c>
      <c r="B33" s="474" t="s">
        <v>293</v>
      </c>
      <c r="C33" s="325">
        <f>'9.7. sz. mell'!C32-'9.7.2. sz. mell'!C33</f>
        <v>0</v>
      </c>
    </row>
    <row r="34" spans="1:3" s="478" customFormat="1" ht="12" customHeight="1" thickBot="1">
      <c r="A34" s="471" t="s">
        <v>94</v>
      </c>
      <c r="B34" s="144" t="s">
        <v>294</v>
      </c>
      <c r="C34" s="326">
        <f>'9.7. sz. mell'!C33-'9.7.2. sz. mell'!C34</f>
        <v>0</v>
      </c>
    </row>
    <row r="35" spans="1:3" s="384" customFormat="1" ht="12" customHeight="1" thickBot="1">
      <c r="A35" s="210" t="s">
        <v>24</v>
      </c>
      <c r="B35" s="126" t="s">
        <v>380</v>
      </c>
      <c r="C35" s="578">
        <f>'9.7. sz. mell'!C34-'9.7.2. sz. mell'!C35</f>
        <v>0</v>
      </c>
    </row>
    <row r="36" spans="1:3" s="384" customFormat="1" ht="12" customHeight="1" thickBot="1">
      <c r="A36" s="210" t="s">
        <v>25</v>
      </c>
      <c r="B36" s="126" t="s">
        <v>412</v>
      </c>
      <c r="C36" s="578">
        <f>'9.7. sz. mell'!C35-'9.7.2. sz. mell'!C36</f>
        <v>0</v>
      </c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8720000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40203700</v>
      </c>
    </row>
    <row r="39" spans="1:3" s="384" customFormat="1" ht="12" customHeight="1">
      <c r="A39" s="472" t="s">
        <v>415</v>
      </c>
      <c r="B39" s="473" t="s">
        <v>237</v>
      </c>
      <c r="C39" s="325">
        <f>'9.7. sz. mell'!C38-'9.7.2. sz. mell'!C39</f>
        <v>0</v>
      </c>
    </row>
    <row r="40" spans="1:3" s="384" customFormat="1" ht="12" customHeight="1">
      <c r="A40" s="472" t="s">
        <v>416</v>
      </c>
      <c r="B40" s="474" t="s">
        <v>2</v>
      </c>
      <c r="C40" s="325">
        <f>'9.7. sz. mell'!C39-'9.7.2. sz. mell'!C40</f>
        <v>0</v>
      </c>
    </row>
    <row r="41" spans="1:3" s="478" customFormat="1" ht="12" customHeight="1" thickBot="1">
      <c r="A41" s="471" t="s">
        <v>417</v>
      </c>
      <c r="B41" s="144" t="s">
        <v>418</v>
      </c>
      <c r="C41" s="325">
        <f>'9.7. sz. mell'!C40-'9.7.2. sz. mell'!C41</f>
        <v>40203700</v>
      </c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48923700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48663700</v>
      </c>
    </row>
    <row r="47" spans="1:3" ht="12" customHeight="1">
      <c r="A47" s="471" t="s">
        <v>99</v>
      </c>
      <c r="B47" s="9" t="s">
        <v>50</v>
      </c>
      <c r="C47" s="325">
        <f>'9.7. sz. mell'!C46-'9.7.2. sz. mell'!C47</f>
        <v>30472000</v>
      </c>
    </row>
    <row r="48" spans="1:3" ht="12" customHeight="1">
      <c r="A48" s="471" t="s">
        <v>100</v>
      </c>
      <c r="B48" s="8" t="s">
        <v>183</v>
      </c>
      <c r="C48" s="325">
        <f>'9.7. sz. mell'!C47-'9.7.2. sz. mell'!C48</f>
        <v>6855700</v>
      </c>
    </row>
    <row r="49" spans="1:3" ht="12" customHeight="1">
      <c r="A49" s="471" t="s">
        <v>101</v>
      </c>
      <c r="B49" s="8" t="s">
        <v>140</v>
      </c>
      <c r="C49" s="325">
        <f>'9.7. sz. mell'!C48-'9.7.2. sz. mell'!C49</f>
        <v>11336000</v>
      </c>
    </row>
    <row r="50" spans="1:3" ht="12" customHeight="1">
      <c r="A50" s="471" t="s">
        <v>102</v>
      </c>
      <c r="B50" s="8" t="s">
        <v>184</v>
      </c>
      <c r="C50" s="325">
        <f>'9.7. sz. mell'!C49-'9.7.2. sz. mell'!C50</f>
        <v>0</v>
      </c>
    </row>
    <row r="51" spans="1:3" ht="12" customHeight="1" thickBot="1">
      <c r="A51" s="471" t="s">
        <v>148</v>
      </c>
      <c r="B51" s="8" t="s">
        <v>185</v>
      </c>
      <c r="C51" s="325">
        <f>'9.7. sz. mell'!C50-'9.7.2. sz. mell'!C51</f>
        <v>0</v>
      </c>
    </row>
    <row r="52" spans="1:3" ht="12" customHeight="1" thickBot="1">
      <c r="A52" s="210" t="s">
        <v>20</v>
      </c>
      <c r="B52" s="126" t="s">
        <v>421</v>
      </c>
      <c r="C52" s="327">
        <f>SUM(C53:C55)</f>
        <v>260000</v>
      </c>
    </row>
    <row r="53" spans="1:3" s="479" customFormat="1" ht="12" customHeight="1">
      <c r="A53" s="471" t="s">
        <v>105</v>
      </c>
      <c r="B53" s="9" t="s">
        <v>230</v>
      </c>
      <c r="C53" s="325">
        <f>'9.7. sz. mell'!C52-'9.7.2. sz. mell'!C53</f>
        <v>260000</v>
      </c>
    </row>
    <row r="54" spans="1:3" ht="12" customHeight="1">
      <c r="A54" s="471" t="s">
        <v>106</v>
      </c>
      <c r="B54" s="8" t="s">
        <v>187</v>
      </c>
      <c r="C54" s="325">
        <f>'9.7. sz. mell'!C53-'9.7.2. sz. mell'!C54</f>
        <v>0</v>
      </c>
    </row>
    <row r="55" spans="1:3" ht="12" customHeight="1">
      <c r="A55" s="471" t="s">
        <v>107</v>
      </c>
      <c r="B55" s="8" t="s">
        <v>59</v>
      </c>
      <c r="C55" s="325">
        <f>'9.7. sz. mell'!C54-'9.7.2. sz. mell'!C55</f>
        <v>0</v>
      </c>
    </row>
    <row r="56" spans="1:3" ht="12" customHeight="1" thickBot="1">
      <c r="A56" s="471" t="s">
        <v>108</v>
      </c>
      <c r="B56" s="8" t="s">
        <v>529</v>
      </c>
      <c r="C56" s="326">
        <f>'9.7. sz. mell'!C55-'9.7.2. sz. mell'!C56</f>
        <v>0</v>
      </c>
    </row>
    <row r="57" spans="1:3" ht="15" customHeight="1" thickBot="1">
      <c r="A57" s="210" t="s">
        <v>21</v>
      </c>
      <c r="B57" s="126" t="s">
        <v>13</v>
      </c>
      <c r="C57" s="578">
        <f>'9.7. sz. mell'!C56-'9.7.2. sz. mell'!C57</f>
        <v>0</v>
      </c>
    </row>
    <row r="58" spans="1:3" ht="13.5" thickBot="1">
      <c r="A58" s="210" t="s">
        <v>22</v>
      </c>
      <c r="B58" s="254" t="s">
        <v>535</v>
      </c>
      <c r="C58" s="380">
        <f>+C46+C52+C57</f>
        <v>48923700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578">
        <f>'9.7. sz. mell'!C59-'9.7.2. sz. mell'!C60</f>
        <v>12</v>
      </c>
    </row>
    <row r="61" spans="1:3" ht="13.5" thickBot="1">
      <c r="A61" s="257" t="s">
        <v>206</v>
      </c>
      <c r="B61" s="258"/>
      <c r="C61" s="578">
        <f>'9.7. sz. mell'!C60-'9.7.2. sz. mell'!C61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+CONCATENATE("9.7.2. melléklet a 3/2017. (II.2.) önkormányzati rendelethez")</f>
        <v>9.7.2.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'9.7. sz. mell'!B2</f>
        <v>Alsózsolcai Gondozási Központ</v>
      </c>
      <c r="C3" s="382" t="s">
        <v>584</v>
      </c>
    </row>
    <row r="4" spans="1:3" s="475" customFormat="1" ht="24.75" thickBot="1">
      <c r="A4" s="469" t="s">
        <v>203</v>
      </c>
      <c r="B4" s="369" t="s">
        <v>423</v>
      </c>
      <c r="C4" s="383" t="s">
        <v>60</v>
      </c>
    </row>
    <row r="5" spans="1:3" s="476" customFormat="1" ht="15.75" customHeight="1" thickBot="1">
      <c r="A5" s="238"/>
      <c r="B5" s="238"/>
      <c r="C5" s="239" t="str">
        <f>'9.3.1. sz. mell'!C5</f>
        <v>Forintban!</v>
      </c>
    </row>
    <row r="6" spans="1:3" ht="13.5" thickBot="1">
      <c r="A6" s="427" t="s">
        <v>205</v>
      </c>
      <c r="B6" s="240" t="s">
        <v>569</v>
      </c>
      <c r="C6" s="241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/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/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5783000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>
        <v>5783000</v>
      </c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5783000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5783000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5683000</v>
      </c>
    </row>
    <row r="47" spans="1:3" ht="12" customHeight="1">
      <c r="A47" s="471" t="s">
        <v>99</v>
      </c>
      <c r="B47" s="9" t="s">
        <v>50</v>
      </c>
      <c r="C47" s="78">
        <v>3403000</v>
      </c>
    </row>
    <row r="48" spans="1:3" ht="12" customHeight="1">
      <c r="A48" s="471" t="s">
        <v>100</v>
      </c>
      <c r="B48" s="8" t="s">
        <v>183</v>
      </c>
      <c r="C48" s="81">
        <v>770000</v>
      </c>
    </row>
    <row r="49" spans="1:3" ht="12" customHeight="1">
      <c r="A49" s="471" t="s">
        <v>101</v>
      </c>
      <c r="B49" s="8" t="s">
        <v>140</v>
      </c>
      <c r="C49" s="81">
        <v>1510000</v>
      </c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100000</v>
      </c>
    </row>
    <row r="53" spans="1:3" s="479" customFormat="1" ht="12" customHeight="1">
      <c r="A53" s="471" t="s">
        <v>105</v>
      </c>
      <c r="B53" s="9" t="s">
        <v>230</v>
      </c>
      <c r="C53" s="78">
        <v>100000</v>
      </c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5783000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>
        <v>2</v>
      </c>
    </row>
    <row r="61" spans="1:3" ht="13.5" thickBot="1">
      <c r="A61" s="257" t="s">
        <v>206</v>
      </c>
      <c r="B61" s="258"/>
      <c r="C61" s="124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5" customWidth="1"/>
    <col min="2" max="2" width="79.125" style="256" customWidth="1"/>
    <col min="3" max="3" width="25.00390625" style="256" customWidth="1"/>
    <col min="4" max="16384" width="9.375" style="256" customWidth="1"/>
  </cols>
  <sheetData>
    <row r="1" spans="1:3" s="235" customFormat="1" ht="21" customHeight="1">
      <c r="A1" s="234"/>
      <c r="B1" s="236"/>
      <c r="C1" s="573" t="str">
        <f>+CONCATENATE("9.7.3. melléklet a 3/2017. (II.2.) önkormányzati rendelethez")</f>
        <v>9.7.3. melléklet a 3/2017. (II.2.) önkormányzati rendelethez</v>
      </c>
    </row>
    <row r="2" spans="1:3" s="235" customFormat="1" ht="21" customHeight="1" thickBot="1">
      <c r="A2" s="234"/>
      <c r="B2" s="236"/>
      <c r="C2" s="573"/>
    </row>
    <row r="3" spans="1:3" s="475" customFormat="1" ht="36">
      <c r="A3" s="426" t="s">
        <v>204</v>
      </c>
      <c r="B3" s="368" t="str">
        <f>'9.7. sz. mell'!B2</f>
        <v>Alsózsolcai Gondozási Központ</v>
      </c>
      <c r="C3" s="382" t="s">
        <v>584</v>
      </c>
    </row>
    <row r="4" spans="1:3" s="475" customFormat="1" ht="24.75" thickBot="1">
      <c r="A4" s="469" t="s">
        <v>203</v>
      </c>
      <c r="B4" s="369" t="s">
        <v>536</v>
      </c>
      <c r="C4" s="383" t="s">
        <v>61</v>
      </c>
    </row>
    <row r="5" spans="1:3" s="476" customFormat="1" ht="15.75" customHeight="1" thickBot="1">
      <c r="A5" s="238"/>
      <c r="B5" s="238"/>
      <c r="C5" s="239" t="str">
        <f>'9.3.2. sz. mell'!C5</f>
        <v>Forintban!</v>
      </c>
    </row>
    <row r="6" spans="1:3" ht="13.5" thickBot="1">
      <c r="A6" s="427" t="s">
        <v>205</v>
      </c>
      <c r="B6" s="240" t="s">
        <v>569</v>
      </c>
      <c r="C6" s="574" t="s">
        <v>56</v>
      </c>
    </row>
    <row r="7" spans="1:3" s="477" customFormat="1" ht="12.75" customHeight="1" thickBot="1">
      <c r="A7" s="202"/>
      <c r="B7" s="203" t="s">
        <v>498</v>
      </c>
      <c r="C7" s="204" t="s">
        <v>499</v>
      </c>
    </row>
    <row r="8" spans="1:3" s="477" customFormat="1" ht="15.75" customHeight="1" thickBot="1">
      <c r="A8" s="242"/>
      <c r="B8" s="243" t="s">
        <v>57</v>
      </c>
      <c r="C8" s="244"/>
    </row>
    <row r="9" spans="1:3" s="384" customFormat="1" ht="12" customHeight="1" thickBot="1">
      <c r="A9" s="202" t="s">
        <v>19</v>
      </c>
      <c r="B9" s="245" t="s">
        <v>525</v>
      </c>
      <c r="C9" s="327">
        <f>SUM(C10:C20)</f>
        <v>0</v>
      </c>
    </row>
    <row r="10" spans="1:3" s="384" customFormat="1" ht="12" customHeight="1">
      <c r="A10" s="470" t="s">
        <v>99</v>
      </c>
      <c r="B10" s="10" t="s">
        <v>278</v>
      </c>
      <c r="C10" s="373">
        <v>0</v>
      </c>
    </row>
    <row r="11" spans="1:3" s="384" customFormat="1" ht="12" customHeight="1">
      <c r="A11" s="471" t="s">
        <v>100</v>
      </c>
      <c r="B11" s="8" t="s">
        <v>279</v>
      </c>
      <c r="C11" s="325"/>
    </row>
    <row r="12" spans="1:3" s="384" customFormat="1" ht="12" customHeight="1">
      <c r="A12" s="471" t="s">
        <v>101</v>
      </c>
      <c r="B12" s="8" t="s">
        <v>280</v>
      </c>
      <c r="C12" s="325"/>
    </row>
    <row r="13" spans="1:3" s="384" customFormat="1" ht="12" customHeight="1">
      <c r="A13" s="471" t="s">
        <v>102</v>
      </c>
      <c r="B13" s="8" t="s">
        <v>281</v>
      </c>
      <c r="C13" s="325">
        <v>0</v>
      </c>
    </row>
    <row r="14" spans="1:3" s="384" customFormat="1" ht="12" customHeight="1">
      <c r="A14" s="471" t="s">
        <v>148</v>
      </c>
      <c r="B14" s="8" t="s">
        <v>282</v>
      </c>
      <c r="C14" s="325"/>
    </row>
    <row r="15" spans="1:3" s="384" customFormat="1" ht="12" customHeight="1">
      <c r="A15" s="471" t="s">
        <v>103</v>
      </c>
      <c r="B15" s="8" t="s">
        <v>404</v>
      </c>
      <c r="C15" s="325"/>
    </row>
    <row r="16" spans="1:3" s="384" customFormat="1" ht="12" customHeight="1">
      <c r="A16" s="471" t="s">
        <v>104</v>
      </c>
      <c r="B16" s="7" t="s">
        <v>405</v>
      </c>
      <c r="C16" s="325"/>
    </row>
    <row r="17" spans="1:3" s="384" customFormat="1" ht="12" customHeight="1">
      <c r="A17" s="471" t="s">
        <v>114</v>
      </c>
      <c r="B17" s="8" t="s">
        <v>285</v>
      </c>
      <c r="C17" s="374"/>
    </row>
    <row r="18" spans="1:3" s="478" customFormat="1" ht="12" customHeight="1">
      <c r="A18" s="471" t="s">
        <v>115</v>
      </c>
      <c r="B18" s="8" t="s">
        <v>286</v>
      </c>
      <c r="C18" s="325"/>
    </row>
    <row r="19" spans="1:3" s="478" customFormat="1" ht="12" customHeight="1">
      <c r="A19" s="471" t="s">
        <v>116</v>
      </c>
      <c r="B19" s="8" t="s">
        <v>441</v>
      </c>
      <c r="C19" s="326"/>
    </row>
    <row r="20" spans="1:3" s="478" customFormat="1" ht="12" customHeight="1" thickBot="1">
      <c r="A20" s="471" t="s">
        <v>117</v>
      </c>
      <c r="B20" s="7" t="s">
        <v>287</v>
      </c>
      <c r="C20" s="326"/>
    </row>
    <row r="21" spans="1:3" s="384" customFormat="1" ht="12" customHeight="1" thickBot="1">
      <c r="A21" s="202" t="s">
        <v>20</v>
      </c>
      <c r="B21" s="245" t="s">
        <v>406</v>
      </c>
      <c r="C21" s="327">
        <f>SUM(C22:C24)</f>
        <v>0</v>
      </c>
    </row>
    <row r="22" spans="1:3" s="478" customFormat="1" ht="12" customHeight="1">
      <c r="A22" s="471" t="s">
        <v>105</v>
      </c>
      <c r="B22" s="9" t="s">
        <v>259</v>
      </c>
      <c r="C22" s="325"/>
    </row>
    <row r="23" spans="1:3" s="478" customFormat="1" ht="12" customHeight="1">
      <c r="A23" s="471" t="s">
        <v>106</v>
      </c>
      <c r="B23" s="8" t="s">
        <v>407</v>
      </c>
      <c r="C23" s="325"/>
    </row>
    <row r="24" spans="1:3" s="478" customFormat="1" ht="12" customHeight="1">
      <c r="A24" s="471" t="s">
        <v>107</v>
      </c>
      <c r="B24" s="8" t="s">
        <v>408</v>
      </c>
      <c r="C24" s="325"/>
    </row>
    <row r="25" spans="1:3" s="478" customFormat="1" ht="12" customHeight="1" thickBot="1">
      <c r="A25" s="471" t="s">
        <v>108</v>
      </c>
      <c r="B25" s="8" t="s">
        <v>530</v>
      </c>
      <c r="C25" s="325"/>
    </row>
    <row r="26" spans="1:3" s="478" customFormat="1" ht="12" customHeight="1" thickBot="1">
      <c r="A26" s="210" t="s">
        <v>21</v>
      </c>
      <c r="B26" s="126" t="s">
        <v>174</v>
      </c>
      <c r="C26" s="354"/>
    </row>
    <row r="27" spans="1:3" s="478" customFormat="1" ht="12" customHeight="1" thickBot="1">
      <c r="A27" s="210" t="s">
        <v>22</v>
      </c>
      <c r="B27" s="126" t="s">
        <v>409</v>
      </c>
      <c r="C27" s="327">
        <f>+C28+C29</f>
        <v>0</v>
      </c>
    </row>
    <row r="28" spans="1:3" s="478" customFormat="1" ht="12" customHeight="1">
      <c r="A28" s="472" t="s">
        <v>269</v>
      </c>
      <c r="B28" s="473" t="s">
        <v>407</v>
      </c>
      <c r="C28" s="78"/>
    </row>
    <row r="29" spans="1:3" s="478" customFormat="1" ht="12" customHeight="1">
      <c r="A29" s="472" t="s">
        <v>270</v>
      </c>
      <c r="B29" s="474" t="s">
        <v>410</v>
      </c>
      <c r="C29" s="328"/>
    </row>
    <row r="30" spans="1:3" s="478" customFormat="1" ht="12" customHeight="1" thickBot="1">
      <c r="A30" s="471" t="s">
        <v>271</v>
      </c>
      <c r="B30" s="144" t="s">
        <v>531</v>
      </c>
      <c r="C30" s="85"/>
    </row>
    <row r="31" spans="1:3" s="478" customFormat="1" ht="12" customHeight="1" thickBot="1">
      <c r="A31" s="210" t="s">
        <v>23</v>
      </c>
      <c r="B31" s="126" t="s">
        <v>411</v>
      </c>
      <c r="C31" s="327">
        <f>+C32+C33+C34</f>
        <v>0</v>
      </c>
    </row>
    <row r="32" spans="1:3" s="478" customFormat="1" ht="12" customHeight="1">
      <c r="A32" s="472" t="s">
        <v>92</v>
      </c>
      <c r="B32" s="473" t="s">
        <v>292</v>
      </c>
      <c r="C32" s="78"/>
    </row>
    <row r="33" spans="1:3" s="478" customFormat="1" ht="12" customHeight="1">
      <c r="A33" s="472" t="s">
        <v>93</v>
      </c>
      <c r="B33" s="474" t="s">
        <v>293</v>
      </c>
      <c r="C33" s="328"/>
    </row>
    <row r="34" spans="1:3" s="478" customFormat="1" ht="12" customHeight="1" thickBot="1">
      <c r="A34" s="471" t="s">
        <v>94</v>
      </c>
      <c r="B34" s="144" t="s">
        <v>294</v>
      </c>
      <c r="C34" s="85"/>
    </row>
    <row r="35" spans="1:3" s="384" customFormat="1" ht="12" customHeight="1" thickBot="1">
      <c r="A35" s="210" t="s">
        <v>24</v>
      </c>
      <c r="B35" s="126" t="s">
        <v>380</v>
      </c>
      <c r="C35" s="354"/>
    </row>
    <row r="36" spans="1:3" s="384" customFormat="1" ht="12" customHeight="1" thickBot="1">
      <c r="A36" s="210" t="s">
        <v>25</v>
      </c>
      <c r="B36" s="126" t="s">
        <v>412</v>
      </c>
      <c r="C36" s="375"/>
    </row>
    <row r="37" spans="1:3" s="384" customFormat="1" ht="12" customHeight="1" thickBot="1">
      <c r="A37" s="202" t="s">
        <v>26</v>
      </c>
      <c r="B37" s="126" t="s">
        <v>532</v>
      </c>
      <c r="C37" s="376">
        <f>+C9+C21+C26+C27+C31+C35+C36</f>
        <v>0</v>
      </c>
    </row>
    <row r="38" spans="1:3" s="384" customFormat="1" ht="12" customHeight="1" thickBot="1">
      <c r="A38" s="246" t="s">
        <v>27</v>
      </c>
      <c r="B38" s="126" t="s">
        <v>414</v>
      </c>
      <c r="C38" s="376">
        <f>+C39+C40+C41</f>
        <v>0</v>
      </c>
    </row>
    <row r="39" spans="1:3" s="384" customFormat="1" ht="12" customHeight="1">
      <c r="A39" s="472" t="s">
        <v>415</v>
      </c>
      <c r="B39" s="473" t="s">
        <v>237</v>
      </c>
      <c r="C39" s="78"/>
    </row>
    <row r="40" spans="1:3" s="384" customFormat="1" ht="12" customHeight="1">
      <c r="A40" s="472" t="s">
        <v>416</v>
      </c>
      <c r="B40" s="474" t="s">
        <v>2</v>
      </c>
      <c r="C40" s="328"/>
    </row>
    <row r="41" spans="1:3" s="478" customFormat="1" ht="12" customHeight="1" thickBot="1">
      <c r="A41" s="471" t="s">
        <v>417</v>
      </c>
      <c r="B41" s="144" t="s">
        <v>418</v>
      </c>
      <c r="C41" s="85"/>
    </row>
    <row r="42" spans="1:3" s="478" customFormat="1" ht="15" customHeight="1" thickBot="1">
      <c r="A42" s="246" t="s">
        <v>28</v>
      </c>
      <c r="B42" s="247" t="s">
        <v>419</v>
      </c>
      <c r="C42" s="379">
        <f>+C37+C38</f>
        <v>0</v>
      </c>
    </row>
    <row r="43" spans="1:3" s="478" customFormat="1" ht="15" customHeight="1">
      <c r="A43" s="248"/>
      <c r="B43" s="249"/>
      <c r="C43" s="377"/>
    </row>
    <row r="44" spans="1:3" ht="13.5" thickBot="1">
      <c r="A44" s="250"/>
      <c r="B44" s="251"/>
      <c r="C44" s="378"/>
    </row>
    <row r="45" spans="1:3" s="477" customFormat="1" ht="16.5" customHeight="1" thickBot="1">
      <c r="A45" s="252"/>
      <c r="B45" s="253" t="s">
        <v>58</v>
      </c>
      <c r="C45" s="379"/>
    </row>
    <row r="46" spans="1:3" s="479" customFormat="1" ht="12" customHeight="1" thickBot="1">
      <c r="A46" s="210" t="s">
        <v>19</v>
      </c>
      <c r="B46" s="126" t="s">
        <v>420</v>
      </c>
      <c r="C46" s="327">
        <f>SUM(C47:C51)</f>
        <v>0</v>
      </c>
    </row>
    <row r="47" spans="1:3" ht="12" customHeight="1">
      <c r="A47" s="471" t="s">
        <v>99</v>
      </c>
      <c r="B47" s="9" t="s">
        <v>50</v>
      </c>
      <c r="C47" s="78"/>
    </row>
    <row r="48" spans="1:3" ht="12" customHeight="1">
      <c r="A48" s="471" t="s">
        <v>100</v>
      </c>
      <c r="B48" s="8" t="s">
        <v>183</v>
      </c>
      <c r="C48" s="81"/>
    </row>
    <row r="49" spans="1:3" ht="12" customHeight="1">
      <c r="A49" s="471" t="s">
        <v>101</v>
      </c>
      <c r="B49" s="8" t="s">
        <v>140</v>
      </c>
      <c r="C49" s="81"/>
    </row>
    <row r="50" spans="1:3" ht="12" customHeight="1">
      <c r="A50" s="471" t="s">
        <v>102</v>
      </c>
      <c r="B50" s="8" t="s">
        <v>184</v>
      </c>
      <c r="C50" s="81"/>
    </row>
    <row r="51" spans="1:3" ht="12" customHeight="1" thickBot="1">
      <c r="A51" s="471" t="s">
        <v>148</v>
      </c>
      <c r="B51" s="8" t="s">
        <v>185</v>
      </c>
      <c r="C51" s="81"/>
    </row>
    <row r="52" spans="1:3" ht="12" customHeight="1" thickBot="1">
      <c r="A52" s="210" t="s">
        <v>20</v>
      </c>
      <c r="B52" s="126" t="s">
        <v>421</v>
      </c>
      <c r="C52" s="327">
        <f>SUM(C53:C55)</f>
        <v>0</v>
      </c>
    </row>
    <row r="53" spans="1:3" s="479" customFormat="1" ht="12" customHeight="1">
      <c r="A53" s="471" t="s">
        <v>105</v>
      </c>
      <c r="B53" s="9" t="s">
        <v>230</v>
      </c>
      <c r="C53" s="78"/>
    </row>
    <row r="54" spans="1:3" ht="12" customHeight="1">
      <c r="A54" s="471" t="s">
        <v>106</v>
      </c>
      <c r="B54" s="8" t="s">
        <v>187</v>
      </c>
      <c r="C54" s="81"/>
    </row>
    <row r="55" spans="1:3" ht="12" customHeight="1">
      <c r="A55" s="471" t="s">
        <v>107</v>
      </c>
      <c r="B55" s="8" t="s">
        <v>59</v>
      </c>
      <c r="C55" s="81"/>
    </row>
    <row r="56" spans="1:3" ht="12" customHeight="1" thickBot="1">
      <c r="A56" s="471" t="s">
        <v>108</v>
      </c>
      <c r="B56" s="8" t="s">
        <v>529</v>
      </c>
      <c r="C56" s="81"/>
    </row>
    <row r="57" spans="1:3" ht="15" customHeight="1" thickBot="1">
      <c r="A57" s="210" t="s">
        <v>21</v>
      </c>
      <c r="B57" s="126" t="s">
        <v>13</v>
      </c>
      <c r="C57" s="354"/>
    </row>
    <row r="58" spans="1:3" ht="13.5" thickBot="1">
      <c r="A58" s="210" t="s">
        <v>22</v>
      </c>
      <c r="B58" s="254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7" t="s">
        <v>524</v>
      </c>
      <c r="B60" s="258"/>
      <c r="C60" s="124"/>
    </row>
    <row r="61" spans="1:3" ht="13.5" thickBot="1">
      <c r="A61" s="257" t="s">
        <v>206</v>
      </c>
      <c r="B61" s="258"/>
      <c r="C61" s="12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82" r:id="rId2"/>
  <headerFooter>
    <oddHeader>&amp;L&amp;G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9" sqref="K9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39" t="s">
        <v>3</v>
      </c>
      <c r="B1" s="639"/>
      <c r="C1" s="639"/>
      <c r="D1" s="639"/>
      <c r="E1" s="639"/>
      <c r="F1" s="639"/>
      <c r="G1" s="639"/>
    </row>
    <row r="3" spans="1:7" s="166" customFormat="1" ht="27" customHeight="1">
      <c r="A3" s="164" t="s">
        <v>210</v>
      </c>
      <c r="B3" s="165"/>
      <c r="C3" s="638" t="s">
        <v>211</v>
      </c>
      <c r="D3" s="638"/>
      <c r="E3" s="638"/>
      <c r="F3" s="638"/>
      <c r="G3" s="638"/>
    </row>
    <row r="4" spans="1:7" s="166" customFormat="1" ht="15.75">
      <c r="A4" s="165"/>
      <c r="B4" s="165"/>
      <c r="C4" s="165"/>
      <c r="D4" s="165"/>
      <c r="E4" s="165"/>
      <c r="F4" s="165"/>
      <c r="G4" s="165"/>
    </row>
    <row r="5" spans="1:7" s="166" customFormat="1" ht="24.75" customHeight="1">
      <c r="A5" s="164" t="s">
        <v>212</v>
      </c>
      <c r="B5" s="165"/>
      <c r="C5" s="638" t="s">
        <v>211</v>
      </c>
      <c r="D5" s="638"/>
      <c r="E5" s="638"/>
      <c r="F5" s="638"/>
      <c r="G5" s="165"/>
    </row>
    <row r="6" spans="1:7" s="167" customFormat="1" ht="12.75">
      <c r="A6" s="219"/>
      <c r="B6" s="219"/>
      <c r="C6" s="219"/>
      <c r="D6" s="219"/>
      <c r="E6" s="219"/>
      <c r="F6" s="219"/>
      <c r="G6" s="219"/>
    </row>
    <row r="7" spans="1:7" s="168" customFormat="1" ht="15" customHeight="1">
      <c r="A7" s="275" t="s">
        <v>572</v>
      </c>
      <c r="B7" s="274"/>
      <c r="C7" s="274"/>
      <c r="D7" s="260"/>
      <c r="E7" s="260"/>
      <c r="F7" s="260"/>
      <c r="G7" s="260"/>
    </row>
    <row r="8" spans="1:7" s="168" customFormat="1" ht="15" customHeight="1" thickBot="1">
      <c r="A8" s="275" t="s">
        <v>213</v>
      </c>
      <c r="B8" s="260"/>
      <c r="C8" s="260"/>
      <c r="D8" s="260"/>
      <c r="E8" s="260"/>
      <c r="F8" s="260"/>
      <c r="G8" s="533" t="str">
        <f>'9.3.3. sz. mell'!C5</f>
        <v>Forintban!</v>
      </c>
    </row>
    <row r="9" spans="1:7" s="77" customFormat="1" ht="42" customHeight="1" thickBot="1">
      <c r="A9" s="199" t="s">
        <v>17</v>
      </c>
      <c r="B9" s="200" t="s">
        <v>214</v>
      </c>
      <c r="C9" s="200" t="s">
        <v>215</v>
      </c>
      <c r="D9" s="200" t="s">
        <v>216</v>
      </c>
      <c r="E9" s="200" t="s">
        <v>217</v>
      </c>
      <c r="F9" s="200" t="s">
        <v>218</v>
      </c>
      <c r="G9" s="201" t="s">
        <v>54</v>
      </c>
    </row>
    <row r="10" spans="1:7" ht="24" customHeight="1">
      <c r="A10" s="261" t="s">
        <v>19</v>
      </c>
      <c r="B10" s="208" t="s">
        <v>219</v>
      </c>
      <c r="C10" s="169"/>
      <c r="D10" s="169"/>
      <c r="E10" s="169"/>
      <c r="F10" s="169"/>
      <c r="G10" s="262">
        <f>SUM(C10:F10)</f>
        <v>0</v>
      </c>
    </row>
    <row r="11" spans="1:7" ht="24" customHeight="1">
      <c r="A11" s="263" t="s">
        <v>20</v>
      </c>
      <c r="B11" s="209" t="s">
        <v>220</v>
      </c>
      <c r="C11" s="170"/>
      <c r="D11" s="170"/>
      <c r="E11" s="170"/>
      <c r="F11" s="170"/>
      <c r="G11" s="264">
        <f aca="true" t="shared" si="0" ref="G11:G16">SUM(C11:F11)</f>
        <v>0</v>
      </c>
    </row>
    <row r="12" spans="1:7" ht="24" customHeight="1">
      <c r="A12" s="263" t="s">
        <v>21</v>
      </c>
      <c r="B12" s="209" t="s">
        <v>221</v>
      </c>
      <c r="C12" s="170"/>
      <c r="D12" s="170"/>
      <c r="E12" s="170"/>
      <c r="F12" s="170"/>
      <c r="G12" s="264">
        <f t="shared" si="0"/>
        <v>0</v>
      </c>
    </row>
    <row r="13" spans="1:7" ht="24" customHeight="1">
      <c r="A13" s="263" t="s">
        <v>22</v>
      </c>
      <c r="B13" s="209" t="s">
        <v>222</v>
      </c>
      <c r="C13" s="170"/>
      <c r="D13" s="170"/>
      <c r="E13" s="170"/>
      <c r="F13" s="170"/>
      <c r="G13" s="264">
        <f t="shared" si="0"/>
        <v>0</v>
      </c>
    </row>
    <row r="14" spans="1:7" ht="24" customHeight="1">
      <c r="A14" s="263" t="s">
        <v>23</v>
      </c>
      <c r="B14" s="209" t="s">
        <v>223</v>
      </c>
      <c r="C14" s="170"/>
      <c r="D14" s="170"/>
      <c r="E14" s="170"/>
      <c r="F14" s="170"/>
      <c r="G14" s="264">
        <f t="shared" si="0"/>
        <v>0</v>
      </c>
    </row>
    <row r="15" spans="1:7" ht="24" customHeight="1" thickBot="1">
      <c r="A15" s="265" t="s">
        <v>24</v>
      </c>
      <c r="B15" s="266" t="s">
        <v>224</v>
      </c>
      <c r="C15" s="171"/>
      <c r="D15" s="171"/>
      <c r="E15" s="171"/>
      <c r="F15" s="171"/>
      <c r="G15" s="267">
        <f t="shared" si="0"/>
        <v>0</v>
      </c>
    </row>
    <row r="16" spans="1:7" s="172" customFormat="1" ht="24" customHeight="1" thickBot="1">
      <c r="A16" s="268" t="s">
        <v>25</v>
      </c>
      <c r="B16" s="269" t="s">
        <v>54</v>
      </c>
      <c r="C16" s="270">
        <f>SUM(C10:C15)</f>
        <v>0</v>
      </c>
      <c r="D16" s="270">
        <f>SUM(D10:D15)</f>
        <v>0</v>
      </c>
      <c r="E16" s="270">
        <f>SUM(E10:E15)</f>
        <v>0</v>
      </c>
      <c r="F16" s="270">
        <f>SUM(F10:F15)</f>
        <v>0</v>
      </c>
      <c r="G16" s="271">
        <f t="shared" si="0"/>
        <v>0</v>
      </c>
    </row>
    <row r="17" spans="1:7" s="167" customFormat="1" ht="12.75">
      <c r="A17" s="219"/>
      <c r="B17" s="219"/>
      <c r="C17" s="219"/>
      <c r="D17" s="219"/>
      <c r="E17" s="219"/>
      <c r="F17" s="219"/>
      <c r="G17" s="219"/>
    </row>
    <row r="18" spans="1:7" s="167" customFormat="1" ht="12.75">
      <c r="A18" s="219"/>
      <c r="B18" s="219"/>
      <c r="C18" s="219"/>
      <c r="D18" s="219"/>
      <c r="E18" s="219"/>
      <c r="F18" s="219"/>
      <c r="G18" s="219"/>
    </row>
    <row r="19" spans="1:7" s="167" customFormat="1" ht="12.75">
      <c r="A19" s="219"/>
      <c r="B19" s="219"/>
      <c r="C19" s="219"/>
      <c r="D19" s="219"/>
      <c r="E19" s="219"/>
      <c r="F19" s="219"/>
      <c r="G19" s="219"/>
    </row>
    <row r="20" spans="1:7" s="167" customFormat="1" ht="15.75">
      <c r="A20" s="166" t="str">
        <f>+CONCATENATE("......................, ",LEFT(ÖSSZEFÜGGÉSEK!A5,4),". .......................... hó ..... nap")</f>
        <v>......................, 2017. .......................... hó ..... nap</v>
      </c>
      <c r="B20" s="219"/>
      <c r="C20" s="219"/>
      <c r="D20" s="219"/>
      <c r="E20" s="219"/>
      <c r="F20" s="219"/>
      <c r="G20" s="219"/>
    </row>
    <row r="21" spans="1:7" s="167" customFormat="1" ht="12.75">
      <c r="A21" s="219"/>
      <c r="B21" s="219"/>
      <c r="C21" s="219"/>
      <c r="D21" s="219"/>
      <c r="E21" s="219"/>
      <c r="F21" s="219"/>
      <c r="G21" s="219"/>
    </row>
    <row r="22" spans="1:7" ht="12.75">
      <c r="A22" s="219"/>
      <c r="B22" s="219"/>
      <c r="C22" s="219"/>
      <c r="D22" s="219"/>
      <c r="E22" s="219"/>
      <c r="F22" s="219"/>
      <c r="G22" s="219"/>
    </row>
    <row r="23" spans="1:7" ht="12.75">
      <c r="A23" s="219"/>
      <c r="B23" s="219"/>
      <c r="C23" s="167"/>
      <c r="D23" s="167"/>
      <c r="E23" s="167"/>
      <c r="F23" s="167"/>
      <c r="G23" s="219"/>
    </row>
    <row r="24" spans="1:7" ht="13.5">
      <c r="A24" s="219"/>
      <c r="B24" s="219"/>
      <c r="C24" s="272"/>
      <c r="D24" s="273" t="s">
        <v>225</v>
      </c>
      <c r="E24" s="273"/>
      <c r="F24" s="272"/>
      <c r="G24" s="219"/>
    </row>
    <row r="25" spans="3:6" ht="13.5">
      <c r="C25" s="173"/>
      <c r="D25" s="174"/>
      <c r="E25" s="174"/>
      <c r="F25" s="173"/>
    </row>
    <row r="26" spans="3:6" ht="13.5">
      <c r="C26" s="173"/>
      <c r="D26" s="174"/>
      <c r="E26" s="174"/>
      <c r="F26" s="173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2"/>
  <headerFooter alignWithMargins="0">
    <oddHeader>&amp;L&amp;G&amp;C&amp;"Times New Roman CE,Félkövér"&amp;12
&amp;R&amp;"Times New Roman CE,Félkövér dőlt"&amp;11 10. melléklet a 3/2017. (II.2.) önkormányzati rendelethez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A3" sqref="A3"/>
    </sheetView>
  </sheetViews>
  <sheetFormatPr defaultColWidth="9.00390625" defaultRowHeight="12.75"/>
  <cols>
    <col min="1" max="1" width="9.00390625" style="401" customWidth="1"/>
    <col min="2" max="2" width="75.875" style="401" customWidth="1"/>
    <col min="3" max="3" width="15.50390625" style="402" customWidth="1"/>
    <col min="4" max="5" width="15.50390625" style="401" customWidth="1"/>
    <col min="6" max="6" width="9.00390625" style="38" customWidth="1"/>
    <col min="7" max="16384" width="9.375" style="38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152</v>
      </c>
      <c r="B2" s="593"/>
      <c r="D2" s="143"/>
      <c r="E2" s="317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2015. évi tény</v>
      </c>
      <c r="D3" s="424" t="str">
        <f>+CONCATENATE(LEFT(ÖSSZEFÜGGÉSEK!A5,4)-1,". évi várható")</f>
        <v>2016. évi várható</v>
      </c>
      <c r="E3" s="163" t="str">
        <f>+'1.1.sz.mell.'!C3</f>
        <v>2017. évi előirányzat</v>
      </c>
    </row>
    <row r="4" spans="1:5" s="40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8" t="s">
        <v>501</v>
      </c>
    </row>
    <row r="5" spans="1:5" s="1" customFormat="1" ht="12" customHeight="1" thickBot="1">
      <c r="A5" s="20" t="s">
        <v>19</v>
      </c>
      <c r="B5" s="21" t="s">
        <v>253</v>
      </c>
      <c r="C5" s="416">
        <f>+C6+C7+C8+C9+C10+C11</f>
        <v>433302000</v>
      </c>
      <c r="D5" s="416">
        <f>+D6+D7+D8+D9+D10+D11</f>
        <v>433815492</v>
      </c>
      <c r="E5" s="276">
        <f>+E6+E7+E8+E9+E10+E11</f>
        <v>378878623</v>
      </c>
    </row>
    <row r="6" spans="1:5" s="1" customFormat="1" ht="12" customHeight="1">
      <c r="A6" s="15" t="s">
        <v>99</v>
      </c>
      <c r="B6" s="436" t="s">
        <v>254</v>
      </c>
      <c r="C6" s="418">
        <v>94823000</v>
      </c>
      <c r="D6" s="418">
        <v>92453207</v>
      </c>
      <c r="E6" s="278">
        <f>'1.1.sz.mell.'!C6</f>
        <v>86254717</v>
      </c>
    </row>
    <row r="7" spans="1:5" s="1" customFormat="1" ht="12" customHeight="1">
      <c r="A7" s="14" t="s">
        <v>100</v>
      </c>
      <c r="B7" s="437" t="s">
        <v>255</v>
      </c>
      <c r="C7" s="417">
        <v>137929000</v>
      </c>
      <c r="D7" s="417">
        <v>150513267</v>
      </c>
      <c r="E7" s="278">
        <f>'1.1.sz.mell.'!C7</f>
        <v>156294990</v>
      </c>
    </row>
    <row r="8" spans="1:5" s="1" customFormat="1" ht="12" customHeight="1">
      <c r="A8" s="14" t="s">
        <v>101</v>
      </c>
      <c r="B8" s="437" t="s">
        <v>256</v>
      </c>
      <c r="C8" s="417">
        <v>143621000</v>
      </c>
      <c r="D8" s="417">
        <v>141009496</v>
      </c>
      <c r="E8" s="278">
        <f>'1.1.sz.mell.'!C8</f>
        <v>129368188</v>
      </c>
    </row>
    <row r="9" spans="1:5" s="1" customFormat="1" ht="12" customHeight="1">
      <c r="A9" s="14" t="s">
        <v>102</v>
      </c>
      <c r="B9" s="437" t="s">
        <v>257</v>
      </c>
      <c r="C9" s="417">
        <v>6864000</v>
      </c>
      <c r="D9" s="417">
        <v>6913510</v>
      </c>
      <c r="E9" s="278">
        <f>'1.1.sz.mell.'!C9</f>
        <v>6665580</v>
      </c>
    </row>
    <row r="10" spans="1:5" s="1" customFormat="1" ht="12" customHeight="1">
      <c r="A10" s="14" t="s">
        <v>148</v>
      </c>
      <c r="B10" s="303" t="s">
        <v>437</v>
      </c>
      <c r="C10" s="417">
        <v>47849000</v>
      </c>
      <c r="D10" s="417">
        <v>42926012</v>
      </c>
      <c r="E10" s="278">
        <f>'1.1.sz.mell.'!C10</f>
        <v>295148</v>
      </c>
    </row>
    <row r="11" spans="1:5" s="1" customFormat="1" ht="12" customHeight="1" thickBot="1">
      <c r="A11" s="16" t="s">
        <v>103</v>
      </c>
      <c r="B11" s="304" t="s">
        <v>438</v>
      </c>
      <c r="C11" s="417">
        <v>2216000</v>
      </c>
      <c r="D11" s="417"/>
      <c r="E11" s="278">
        <f>'1.1.sz.mell.'!C11</f>
        <v>0</v>
      </c>
    </row>
    <row r="12" spans="1:5" s="1" customFormat="1" ht="12" customHeight="1" thickBot="1">
      <c r="A12" s="20" t="s">
        <v>20</v>
      </c>
      <c r="B12" s="302" t="s">
        <v>258</v>
      </c>
      <c r="C12" s="416">
        <f>+C13+C14+C15+C16+C17</f>
        <v>314370000</v>
      </c>
      <c r="D12" s="416">
        <f>+D13+D14+D15+D16+D17</f>
        <v>302296506</v>
      </c>
      <c r="E12" s="276">
        <f>+E13+E14+E15+E16+E17</f>
        <v>71723525</v>
      </c>
    </row>
    <row r="13" spans="1:5" s="1" customFormat="1" ht="12" customHeight="1">
      <c r="A13" s="15" t="s">
        <v>105</v>
      </c>
      <c r="B13" s="436" t="s">
        <v>259</v>
      </c>
      <c r="C13" s="418"/>
      <c r="D13" s="418"/>
      <c r="E13" s="278">
        <f>'1.1.sz.mell.'!C13</f>
        <v>0</v>
      </c>
    </row>
    <row r="14" spans="1:5" s="1" customFormat="1" ht="12" customHeight="1">
      <c r="A14" s="14" t="s">
        <v>106</v>
      </c>
      <c r="B14" s="437" t="s">
        <v>260</v>
      </c>
      <c r="C14" s="417"/>
      <c r="D14" s="417"/>
      <c r="E14" s="278">
        <f>'1.1.sz.mell.'!C14</f>
        <v>0</v>
      </c>
    </row>
    <row r="15" spans="1:5" s="1" customFormat="1" ht="12" customHeight="1">
      <c r="A15" s="14" t="s">
        <v>107</v>
      </c>
      <c r="B15" s="437" t="s">
        <v>427</v>
      </c>
      <c r="C15" s="417"/>
      <c r="D15" s="417"/>
      <c r="E15" s="278">
        <f>'1.1.sz.mell.'!C15</f>
        <v>0</v>
      </c>
    </row>
    <row r="16" spans="1:5" s="1" customFormat="1" ht="12" customHeight="1">
      <c r="A16" s="14" t="s">
        <v>108</v>
      </c>
      <c r="B16" s="437" t="s">
        <v>428</v>
      </c>
      <c r="C16" s="417"/>
      <c r="D16" s="417"/>
      <c r="E16" s="278">
        <f>'1.1.sz.mell.'!C16</f>
        <v>0</v>
      </c>
    </row>
    <row r="17" spans="1:5" s="1" customFormat="1" ht="12" customHeight="1">
      <c r="A17" s="14" t="s">
        <v>109</v>
      </c>
      <c r="B17" s="437" t="s">
        <v>261</v>
      </c>
      <c r="C17" s="417">
        <v>314370000</v>
      </c>
      <c r="D17" s="417">
        <v>302296506</v>
      </c>
      <c r="E17" s="278">
        <f>'1.1.sz.mell.'!C17</f>
        <v>71723525</v>
      </c>
    </row>
    <row r="18" spans="1:5" s="1" customFormat="1" ht="12" customHeight="1" thickBot="1">
      <c r="A18" s="16" t="s">
        <v>118</v>
      </c>
      <c r="B18" s="304" t="s">
        <v>262</v>
      </c>
      <c r="C18" s="419">
        <v>84469000</v>
      </c>
      <c r="D18" s="419">
        <v>6010686</v>
      </c>
      <c r="E18" s="278">
        <f>'1.1.sz.mell.'!C18</f>
        <v>0</v>
      </c>
    </row>
    <row r="19" spans="1:5" s="1" customFormat="1" ht="12" customHeight="1" thickBot="1">
      <c r="A19" s="20" t="s">
        <v>21</v>
      </c>
      <c r="B19" s="21" t="s">
        <v>263</v>
      </c>
      <c r="C19" s="416">
        <f>+C20+C21+C22+C23+C24</f>
        <v>239463000</v>
      </c>
      <c r="D19" s="416">
        <f>+D20+D21+D22+D23+D24</f>
        <v>39123303</v>
      </c>
      <c r="E19" s="276">
        <f>+E20+E21+E22+E23+E24</f>
        <v>0</v>
      </c>
    </row>
    <row r="20" spans="1:5" s="1" customFormat="1" ht="12" customHeight="1">
      <c r="A20" s="15" t="s">
        <v>88</v>
      </c>
      <c r="B20" s="436" t="s">
        <v>264</v>
      </c>
      <c r="C20" s="418">
        <v>2900000</v>
      </c>
      <c r="D20" s="418">
        <v>39123303</v>
      </c>
      <c r="E20" s="278">
        <f>'1.1.sz.mell.'!C20</f>
        <v>0</v>
      </c>
    </row>
    <row r="21" spans="1:5" s="1" customFormat="1" ht="12" customHeight="1">
      <c r="A21" s="14" t="s">
        <v>89</v>
      </c>
      <c r="B21" s="437" t="s">
        <v>265</v>
      </c>
      <c r="C21" s="417"/>
      <c r="D21" s="417"/>
      <c r="E21" s="278">
        <f>'1.1.sz.mell.'!C21</f>
        <v>0</v>
      </c>
    </row>
    <row r="22" spans="1:5" s="1" customFormat="1" ht="12" customHeight="1">
      <c r="A22" s="14" t="s">
        <v>90</v>
      </c>
      <c r="B22" s="437" t="s">
        <v>429</v>
      </c>
      <c r="C22" s="417"/>
      <c r="D22" s="417"/>
      <c r="E22" s="278">
        <f>'1.1.sz.mell.'!C22</f>
        <v>0</v>
      </c>
    </row>
    <row r="23" spans="1:5" s="1" customFormat="1" ht="12" customHeight="1">
      <c r="A23" s="14" t="s">
        <v>91</v>
      </c>
      <c r="B23" s="437" t="s">
        <v>430</v>
      </c>
      <c r="C23" s="417"/>
      <c r="D23" s="417"/>
      <c r="E23" s="278">
        <f>'1.1.sz.mell.'!C23</f>
        <v>0</v>
      </c>
    </row>
    <row r="24" spans="1:5" s="1" customFormat="1" ht="12" customHeight="1">
      <c r="A24" s="14" t="s">
        <v>171</v>
      </c>
      <c r="B24" s="437" t="s">
        <v>266</v>
      </c>
      <c r="C24" s="417">
        <v>236563000</v>
      </c>
      <c r="D24" s="417"/>
      <c r="E24" s="278">
        <f>'1.1.sz.mell.'!C24</f>
        <v>0</v>
      </c>
    </row>
    <row r="25" spans="1:5" s="1" customFormat="1" ht="12" customHeight="1" thickBot="1">
      <c r="A25" s="16" t="s">
        <v>172</v>
      </c>
      <c r="B25" s="438" t="s">
        <v>267</v>
      </c>
      <c r="C25" s="419">
        <v>235106000</v>
      </c>
      <c r="D25" s="419"/>
      <c r="E25" s="278">
        <f>'1.1.sz.mell.'!C25</f>
        <v>0</v>
      </c>
    </row>
    <row r="26" spans="1:5" s="1" customFormat="1" ht="12" customHeight="1" thickBot="1">
      <c r="A26" s="20" t="s">
        <v>173</v>
      </c>
      <c r="B26" s="21" t="s">
        <v>268</v>
      </c>
      <c r="C26" s="423">
        <f>SUM(C27:C33)</f>
        <v>341275000</v>
      </c>
      <c r="D26" s="423">
        <f>SUM(D27:D33)</f>
        <v>315555677</v>
      </c>
      <c r="E26" s="467">
        <f>SUM(E27:E33)</f>
        <v>279500000</v>
      </c>
    </row>
    <row r="27" spans="1:5" s="1" customFormat="1" ht="12" customHeight="1">
      <c r="A27" s="15" t="s">
        <v>269</v>
      </c>
      <c r="B27" s="436" t="s">
        <v>561</v>
      </c>
      <c r="C27" s="418">
        <v>122348000</v>
      </c>
      <c r="D27" s="418">
        <v>106485434</v>
      </c>
      <c r="E27" s="278">
        <f>'1.1.sz.mell.'!C27</f>
        <v>90000000</v>
      </c>
    </row>
    <row r="28" spans="1:5" s="1" customFormat="1" ht="12" customHeight="1">
      <c r="A28" s="14" t="s">
        <v>270</v>
      </c>
      <c r="B28" s="437" t="s">
        <v>562</v>
      </c>
      <c r="C28" s="417"/>
      <c r="D28" s="417"/>
      <c r="E28" s="278">
        <f>'1.1.sz.mell.'!C28</f>
        <v>0</v>
      </c>
    </row>
    <row r="29" spans="1:5" s="1" customFormat="1" ht="12" customHeight="1">
      <c r="A29" s="14" t="s">
        <v>271</v>
      </c>
      <c r="B29" s="437" t="s">
        <v>563</v>
      </c>
      <c r="C29" s="417">
        <v>204937000</v>
      </c>
      <c r="D29" s="417">
        <v>197596538</v>
      </c>
      <c r="E29" s="278">
        <f>'1.1.sz.mell.'!C29</f>
        <v>180000000</v>
      </c>
    </row>
    <row r="30" spans="1:5" s="1" customFormat="1" ht="12" customHeight="1">
      <c r="A30" s="14" t="s">
        <v>272</v>
      </c>
      <c r="B30" s="437" t="s">
        <v>564</v>
      </c>
      <c r="C30" s="417">
        <v>2519000</v>
      </c>
      <c r="D30" s="417">
        <v>1236764</v>
      </c>
      <c r="E30" s="278">
        <f>'1.1.sz.mell.'!C30</f>
        <v>1000000</v>
      </c>
    </row>
    <row r="31" spans="1:5" s="1" customFormat="1" ht="12" customHeight="1">
      <c r="A31" s="14" t="s">
        <v>558</v>
      </c>
      <c r="B31" s="437" t="s">
        <v>273</v>
      </c>
      <c r="C31" s="417">
        <v>9368000</v>
      </c>
      <c r="D31" s="417">
        <v>9434507</v>
      </c>
      <c r="E31" s="278">
        <f>'1.1.sz.mell.'!C31</f>
        <v>8000000</v>
      </c>
    </row>
    <row r="32" spans="1:5" s="1" customFormat="1" ht="12" customHeight="1">
      <c r="A32" s="14" t="s">
        <v>559</v>
      </c>
      <c r="B32" s="437" t="s">
        <v>274</v>
      </c>
      <c r="C32" s="417"/>
      <c r="D32" s="417"/>
      <c r="E32" s="278">
        <f>'1.1.sz.mell.'!C32</f>
        <v>0</v>
      </c>
    </row>
    <row r="33" spans="1:5" s="1" customFormat="1" ht="12" customHeight="1" thickBot="1">
      <c r="A33" s="16" t="s">
        <v>560</v>
      </c>
      <c r="B33" s="438" t="s">
        <v>275</v>
      </c>
      <c r="C33" s="419">
        <v>2103000</v>
      </c>
      <c r="D33" s="419">
        <v>802434</v>
      </c>
      <c r="E33" s="278">
        <f>'1.1.sz.mell.'!C33</f>
        <v>500000</v>
      </c>
    </row>
    <row r="34" spans="1:5" s="1" customFormat="1" ht="12" customHeight="1" thickBot="1">
      <c r="A34" s="20" t="s">
        <v>23</v>
      </c>
      <c r="B34" s="21" t="s">
        <v>439</v>
      </c>
      <c r="C34" s="416">
        <f>SUM(C35:C45)</f>
        <v>72160000</v>
      </c>
      <c r="D34" s="416">
        <f>SUM(D35:D45)</f>
        <v>54566499</v>
      </c>
      <c r="E34" s="276">
        <f>SUM(E35:E45)</f>
        <v>56525000</v>
      </c>
    </row>
    <row r="35" spans="1:5" s="1" customFormat="1" ht="12" customHeight="1">
      <c r="A35" s="15" t="s">
        <v>92</v>
      </c>
      <c r="B35" s="436" t="s">
        <v>278</v>
      </c>
      <c r="C35" s="418">
        <v>208000</v>
      </c>
      <c r="D35" s="418">
        <v>787</v>
      </c>
      <c r="E35" s="278">
        <f>'1.1.sz.mell.'!C35</f>
        <v>0</v>
      </c>
    </row>
    <row r="36" spans="1:5" s="1" customFormat="1" ht="12" customHeight="1">
      <c r="A36" s="14" t="s">
        <v>93</v>
      </c>
      <c r="B36" s="437" t="s">
        <v>279</v>
      </c>
      <c r="C36" s="417">
        <v>19702000</v>
      </c>
      <c r="D36" s="417">
        <v>15054819</v>
      </c>
      <c r="E36" s="278">
        <f>'1.1.sz.mell.'!C36</f>
        <v>13381000</v>
      </c>
    </row>
    <row r="37" spans="1:5" s="1" customFormat="1" ht="12" customHeight="1">
      <c r="A37" s="14" t="s">
        <v>94</v>
      </c>
      <c r="B37" s="437" t="s">
        <v>280</v>
      </c>
      <c r="C37" s="417">
        <v>13694000</v>
      </c>
      <c r="D37" s="417">
        <v>12857253</v>
      </c>
      <c r="E37" s="278">
        <f>'1.1.sz.mell.'!C37</f>
        <v>18417000</v>
      </c>
    </row>
    <row r="38" spans="1:5" s="1" customFormat="1" ht="12" customHeight="1">
      <c r="A38" s="14" t="s">
        <v>175</v>
      </c>
      <c r="B38" s="437" t="s">
        <v>281</v>
      </c>
      <c r="C38" s="417"/>
      <c r="D38" s="417">
        <v>731370</v>
      </c>
      <c r="E38" s="278">
        <f>'1.1.sz.mell.'!C38</f>
        <v>3000000</v>
      </c>
    </row>
    <row r="39" spans="1:5" s="1" customFormat="1" ht="12" customHeight="1">
      <c r="A39" s="14" t="s">
        <v>176</v>
      </c>
      <c r="B39" s="437" t="s">
        <v>282</v>
      </c>
      <c r="C39" s="417">
        <v>13304000</v>
      </c>
      <c r="D39" s="417">
        <v>10632141</v>
      </c>
      <c r="E39" s="278">
        <f>'1.1.sz.mell.'!C39</f>
        <v>10760000</v>
      </c>
    </row>
    <row r="40" spans="1:5" s="1" customFormat="1" ht="12" customHeight="1">
      <c r="A40" s="14" t="s">
        <v>177</v>
      </c>
      <c r="B40" s="437" t="s">
        <v>283</v>
      </c>
      <c r="C40" s="417">
        <v>8431000</v>
      </c>
      <c r="D40" s="417">
        <v>6761774</v>
      </c>
      <c r="E40" s="278">
        <f>'1.1.sz.mell.'!C40</f>
        <v>9017000</v>
      </c>
    </row>
    <row r="41" spans="1:5" s="1" customFormat="1" ht="12" customHeight="1">
      <c r="A41" s="14" t="s">
        <v>178</v>
      </c>
      <c r="B41" s="437" t="s">
        <v>284</v>
      </c>
      <c r="C41" s="417">
        <v>14830000</v>
      </c>
      <c r="D41" s="417">
        <v>3850000</v>
      </c>
      <c r="E41" s="278">
        <f>'1.1.sz.mell.'!C41</f>
        <v>0</v>
      </c>
    </row>
    <row r="42" spans="1:5" s="1" customFormat="1" ht="12" customHeight="1">
      <c r="A42" s="14" t="s">
        <v>179</v>
      </c>
      <c r="B42" s="437" t="s">
        <v>565</v>
      </c>
      <c r="C42" s="417">
        <v>1601000</v>
      </c>
      <c r="D42" s="417">
        <v>1757207</v>
      </c>
      <c r="E42" s="278">
        <f>'1.1.sz.mell.'!C42</f>
        <v>1500000</v>
      </c>
    </row>
    <row r="43" spans="1:5" s="1" customFormat="1" ht="12" customHeight="1">
      <c r="A43" s="14" t="s">
        <v>276</v>
      </c>
      <c r="B43" s="437" t="s">
        <v>286</v>
      </c>
      <c r="C43" s="420"/>
      <c r="D43" s="420">
        <v>54655</v>
      </c>
      <c r="E43" s="278">
        <f>'1.1.sz.mell.'!C43</f>
        <v>0</v>
      </c>
    </row>
    <row r="44" spans="1:5" s="1" customFormat="1" ht="12" customHeight="1">
      <c r="A44" s="16" t="s">
        <v>277</v>
      </c>
      <c r="B44" s="438" t="s">
        <v>441</v>
      </c>
      <c r="C44" s="421">
        <v>11000</v>
      </c>
      <c r="D44" s="421">
        <v>60931</v>
      </c>
      <c r="E44" s="278">
        <f>'1.1.sz.mell.'!C44</f>
        <v>0</v>
      </c>
    </row>
    <row r="45" spans="1:5" s="1" customFormat="1" ht="12" customHeight="1" thickBot="1">
      <c r="A45" s="16" t="s">
        <v>440</v>
      </c>
      <c r="B45" s="304" t="s">
        <v>287</v>
      </c>
      <c r="C45" s="421">
        <v>379000</v>
      </c>
      <c r="D45" s="421">
        <v>2805562</v>
      </c>
      <c r="E45" s="278">
        <f>'1.1.sz.mell.'!C45</f>
        <v>450000</v>
      </c>
    </row>
    <row r="46" spans="1:5" s="1" customFormat="1" ht="12" customHeight="1" thickBot="1">
      <c r="A46" s="20" t="s">
        <v>24</v>
      </c>
      <c r="B46" s="21" t="s">
        <v>288</v>
      </c>
      <c r="C46" s="416">
        <f>SUM(C47:C51)</f>
        <v>0</v>
      </c>
      <c r="D46" s="416">
        <f>SUM(D47:D51)</f>
        <v>0</v>
      </c>
      <c r="E46" s="276">
        <f>SUM(E47:E51)</f>
        <v>0</v>
      </c>
    </row>
    <row r="47" spans="1:5" s="1" customFormat="1" ht="12" customHeight="1">
      <c r="A47" s="15" t="s">
        <v>95</v>
      </c>
      <c r="B47" s="436" t="s">
        <v>292</v>
      </c>
      <c r="C47" s="482"/>
      <c r="D47" s="482"/>
      <c r="E47" s="278">
        <f>'1.1.sz.mell.'!C47</f>
        <v>0</v>
      </c>
    </row>
    <row r="48" spans="1:5" s="1" customFormat="1" ht="12" customHeight="1">
      <c r="A48" s="14" t="s">
        <v>96</v>
      </c>
      <c r="B48" s="437" t="s">
        <v>293</v>
      </c>
      <c r="C48" s="420"/>
      <c r="D48" s="420"/>
      <c r="E48" s="278">
        <f>'1.1.sz.mell.'!C48</f>
        <v>0</v>
      </c>
    </row>
    <row r="49" spans="1:5" s="1" customFormat="1" ht="12" customHeight="1">
      <c r="A49" s="14" t="s">
        <v>289</v>
      </c>
      <c r="B49" s="437" t="s">
        <v>294</v>
      </c>
      <c r="C49" s="420"/>
      <c r="D49" s="420"/>
      <c r="E49" s="278">
        <f>'1.1.sz.mell.'!C49</f>
        <v>0</v>
      </c>
    </row>
    <row r="50" spans="1:5" s="1" customFormat="1" ht="12" customHeight="1">
      <c r="A50" s="14" t="s">
        <v>290</v>
      </c>
      <c r="B50" s="437" t="s">
        <v>295</v>
      </c>
      <c r="C50" s="420"/>
      <c r="D50" s="420"/>
      <c r="E50" s="278">
        <f>'1.1.sz.mell.'!C50</f>
        <v>0</v>
      </c>
    </row>
    <row r="51" spans="1:5" s="1" customFormat="1" ht="12" customHeight="1" thickBot="1">
      <c r="A51" s="16" t="s">
        <v>291</v>
      </c>
      <c r="B51" s="304" t="s">
        <v>296</v>
      </c>
      <c r="C51" s="421"/>
      <c r="D51" s="421"/>
      <c r="E51" s="278">
        <f>'1.1.sz.mell.'!C51</f>
        <v>0</v>
      </c>
    </row>
    <row r="52" spans="1:5" s="1" customFormat="1" ht="12" customHeight="1" thickBot="1">
      <c r="A52" s="20" t="s">
        <v>180</v>
      </c>
      <c r="B52" s="21" t="s">
        <v>297</v>
      </c>
      <c r="C52" s="416">
        <f>SUM(C53:C55)</f>
        <v>15475000</v>
      </c>
      <c r="D52" s="416">
        <f>SUM(D53:D55)</f>
        <v>2700000</v>
      </c>
      <c r="E52" s="276">
        <f>SUM(E53:E55)</f>
        <v>0</v>
      </c>
    </row>
    <row r="53" spans="1:5" s="1" customFormat="1" ht="12" customHeight="1">
      <c r="A53" s="15" t="s">
        <v>97</v>
      </c>
      <c r="B53" s="436" t="s">
        <v>298</v>
      </c>
      <c r="C53" s="418"/>
      <c r="D53" s="418"/>
      <c r="E53" s="278">
        <f>'1.1.sz.mell.'!C53</f>
        <v>0</v>
      </c>
    </row>
    <row r="54" spans="1:5" s="1" customFormat="1" ht="12" customHeight="1">
      <c r="A54" s="14" t="s">
        <v>98</v>
      </c>
      <c r="B54" s="437" t="s">
        <v>431</v>
      </c>
      <c r="C54" s="417">
        <v>15305000</v>
      </c>
      <c r="D54" s="417">
        <v>2700000</v>
      </c>
      <c r="E54" s="278">
        <f>'1.1.sz.mell.'!C54</f>
        <v>0</v>
      </c>
    </row>
    <row r="55" spans="1:5" s="1" customFormat="1" ht="12" customHeight="1">
      <c r="A55" s="14" t="s">
        <v>301</v>
      </c>
      <c r="B55" s="437" t="s">
        <v>299</v>
      </c>
      <c r="C55" s="417">
        <v>170000</v>
      </c>
      <c r="D55" s="417"/>
      <c r="E55" s="278">
        <f>'1.1.sz.mell.'!C55</f>
        <v>0</v>
      </c>
    </row>
    <row r="56" spans="1:5" s="1" customFormat="1" ht="12" customHeight="1" thickBot="1">
      <c r="A56" s="16" t="s">
        <v>302</v>
      </c>
      <c r="B56" s="304" t="s">
        <v>300</v>
      </c>
      <c r="C56" s="419"/>
      <c r="D56" s="419"/>
      <c r="E56" s="278">
        <f>'1.1.sz.mell.'!C56</f>
        <v>0</v>
      </c>
    </row>
    <row r="57" spans="1:5" s="1" customFormat="1" ht="12" customHeight="1" thickBot="1">
      <c r="A57" s="20" t="s">
        <v>26</v>
      </c>
      <c r="B57" s="302" t="s">
        <v>303</v>
      </c>
      <c r="C57" s="416">
        <f>SUM(C58:C60)</f>
        <v>609000</v>
      </c>
      <c r="D57" s="416">
        <f>SUM(D58:D60)</f>
        <v>5402520</v>
      </c>
      <c r="E57" s="276">
        <f>SUM(E58:E60)</f>
        <v>0</v>
      </c>
    </row>
    <row r="58" spans="1:5" s="1" customFormat="1" ht="12" customHeight="1">
      <c r="A58" s="15" t="s">
        <v>181</v>
      </c>
      <c r="B58" s="436" t="s">
        <v>305</v>
      </c>
      <c r="C58" s="420"/>
      <c r="D58" s="420"/>
      <c r="E58" s="278">
        <f>'1.1.sz.mell.'!C58</f>
        <v>0</v>
      </c>
    </row>
    <row r="59" spans="1:5" s="1" customFormat="1" ht="12" customHeight="1">
      <c r="A59" s="14" t="s">
        <v>182</v>
      </c>
      <c r="B59" s="437" t="s">
        <v>432</v>
      </c>
      <c r="C59" s="420"/>
      <c r="D59" s="420"/>
      <c r="E59" s="278">
        <f>'1.1.sz.mell.'!C59</f>
        <v>0</v>
      </c>
    </row>
    <row r="60" spans="1:5" s="1" customFormat="1" ht="12" customHeight="1">
      <c r="A60" s="14" t="s">
        <v>231</v>
      </c>
      <c r="B60" s="437" t="s">
        <v>306</v>
      </c>
      <c r="C60" s="420">
        <v>609000</v>
      </c>
      <c r="D60" s="420">
        <v>5402520</v>
      </c>
      <c r="E60" s="278">
        <f>'1.1.sz.mell.'!C60</f>
        <v>0</v>
      </c>
    </row>
    <row r="61" spans="1:5" s="1" customFormat="1" ht="12" customHeight="1" thickBot="1">
      <c r="A61" s="16" t="s">
        <v>304</v>
      </c>
      <c r="B61" s="304" t="s">
        <v>307</v>
      </c>
      <c r="C61" s="420"/>
      <c r="D61" s="420"/>
      <c r="E61" s="278">
        <f>'1.1.sz.mell.'!C61</f>
        <v>0</v>
      </c>
    </row>
    <row r="62" spans="1:5" s="1" customFormat="1" ht="12" customHeight="1" thickBot="1">
      <c r="A62" s="503" t="s">
        <v>481</v>
      </c>
      <c r="B62" s="21" t="s">
        <v>308</v>
      </c>
      <c r="C62" s="423">
        <f>+C5+C12+C19+C26+C34+C46+C52+C57</f>
        <v>1416654000</v>
      </c>
      <c r="D62" s="423">
        <f>+D5+D12+D19+D26+D34+D46+D52+D57</f>
        <v>1153459997</v>
      </c>
      <c r="E62" s="467">
        <f>+E5+E12+E19+E26+E34+E46+E52+E57</f>
        <v>786627148</v>
      </c>
    </row>
    <row r="63" spans="1:5" s="1" customFormat="1" ht="12" customHeight="1" thickBot="1">
      <c r="A63" s="483" t="s">
        <v>309</v>
      </c>
      <c r="B63" s="302" t="s">
        <v>549</v>
      </c>
      <c r="C63" s="416">
        <f>SUM(C64:C66)</f>
        <v>0</v>
      </c>
      <c r="D63" s="416">
        <f>SUM(D64:D66)</f>
        <v>0</v>
      </c>
      <c r="E63" s="276">
        <f>SUM(E64:E66)</f>
        <v>0</v>
      </c>
    </row>
    <row r="64" spans="1:5" s="1" customFormat="1" ht="12" customHeight="1">
      <c r="A64" s="15" t="s">
        <v>341</v>
      </c>
      <c r="B64" s="436" t="s">
        <v>311</v>
      </c>
      <c r="C64" s="420"/>
      <c r="D64" s="420"/>
      <c r="E64" s="278">
        <f>'1.1.sz.mell.'!C64</f>
        <v>0</v>
      </c>
    </row>
    <row r="65" spans="1:5" s="1" customFormat="1" ht="12" customHeight="1">
      <c r="A65" s="14" t="s">
        <v>350</v>
      </c>
      <c r="B65" s="437" t="s">
        <v>312</v>
      </c>
      <c r="C65" s="420"/>
      <c r="D65" s="420"/>
      <c r="E65" s="278">
        <f>'1.1.sz.mell.'!C65</f>
        <v>0</v>
      </c>
    </row>
    <row r="66" spans="1:5" s="1" customFormat="1" ht="12" customHeight="1" thickBot="1">
      <c r="A66" s="16" t="s">
        <v>351</v>
      </c>
      <c r="B66" s="499" t="s">
        <v>466</v>
      </c>
      <c r="C66" s="420"/>
      <c r="D66" s="420"/>
      <c r="E66" s="278">
        <f>'1.1.sz.mell.'!C66</f>
        <v>0</v>
      </c>
    </row>
    <row r="67" spans="1:5" s="1" customFormat="1" ht="12" customHeight="1" thickBot="1">
      <c r="A67" s="483" t="s">
        <v>314</v>
      </c>
      <c r="B67" s="302" t="s">
        <v>315</v>
      </c>
      <c r="C67" s="416">
        <f>SUM(C68:C71)</f>
        <v>0</v>
      </c>
      <c r="D67" s="416">
        <f>SUM(D68:D71)</f>
        <v>0</v>
      </c>
      <c r="E67" s="276">
        <f>SUM(E68:E71)</f>
        <v>0</v>
      </c>
    </row>
    <row r="68" spans="1:5" s="1" customFormat="1" ht="12" customHeight="1">
      <c r="A68" s="15" t="s">
        <v>149</v>
      </c>
      <c r="B68" s="436" t="s">
        <v>316</v>
      </c>
      <c r="C68" s="420"/>
      <c r="D68" s="420"/>
      <c r="E68" s="278">
        <f>'1.1.sz.mell.'!C68</f>
        <v>0</v>
      </c>
    </row>
    <row r="69" spans="1:7" s="1" customFormat="1" ht="17.25" customHeight="1">
      <c r="A69" s="14" t="s">
        <v>150</v>
      </c>
      <c r="B69" s="437" t="s">
        <v>317</v>
      </c>
      <c r="C69" s="420"/>
      <c r="D69" s="420"/>
      <c r="E69" s="278">
        <f>'1.1.sz.mell.'!C69</f>
        <v>0</v>
      </c>
      <c r="G69" s="41"/>
    </row>
    <row r="70" spans="1:5" s="1" customFormat="1" ht="12" customHeight="1">
      <c r="A70" s="14" t="s">
        <v>342</v>
      </c>
      <c r="B70" s="437" t="s">
        <v>318</v>
      </c>
      <c r="C70" s="420"/>
      <c r="D70" s="420"/>
      <c r="E70" s="278">
        <f>'1.1.sz.mell.'!C70</f>
        <v>0</v>
      </c>
    </row>
    <row r="71" spans="1:5" s="1" customFormat="1" ht="12" customHeight="1" thickBot="1">
      <c r="A71" s="16" t="s">
        <v>343</v>
      </c>
      <c r="B71" s="304" t="s">
        <v>319</v>
      </c>
      <c r="C71" s="420"/>
      <c r="D71" s="420"/>
      <c r="E71" s="278">
        <f>'1.1.sz.mell.'!C71</f>
        <v>0</v>
      </c>
    </row>
    <row r="72" spans="1:5" s="1" customFormat="1" ht="12" customHeight="1" thickBot="1">
      <c r="A72" s="483" t="s">
        <v>320</v>
      </c>
      <c r="B72" s="302" t="s">
        <v>321</v>
      </c>
      <c r="C72" s="416">
        <f>SUM(C73:C74)</f>
        <v>0</v>
      </c>
      <c r="D72" s="416">
        <f>SUM(D73:D74)</f>
        <v>0</v>
      </c>
      <c r="E72" s="276">
        <f>SUM(E73:E74)</f>
        <v>548370062</v>
      </c>
    </row>
    <row r="73" spans="1:5" s="1" customFormat="1" ht="12" customHeight="1">
      <c r="A73" s="15" t="s">
        <v>344</v>
      </c>
      <c r="B73" s="436" t="s">
        <v>322</v>
      </c>
      <c r="C73" s="420"/>
      <c r="D73" s="420"/>
      <c r="E73" s="278">
        <f>'1.1.sz.mell.'!C73</f>
        <v>548370062</v>
      </c>
    </row>
    <row r="74" spans="1:5" s="1" customFormat="1" ht="12" customHeight="1" thickBot="1">
      <c r="A74" s="16" t="s">
        <v>345</v>
      </c>
      <c r="B74" s="304" t="s">
        <v>323</v>
      </c>
      <c r="C74" s="420"/>
      <c r="D74" s="420"/>
      <c r="E74" s="278">
        <f>'1.1.sz.mell.'!C74</f>
        <v>0</v>
      </c>
    </row>
    <row r="75" spans="1:5" s="1" customFormat="1" ht="12" customHeight="1" thickBot="1">
      <c r="A75" s="483" t="s">
        <v>324</v>
      </c>
      <c r="B75" s="302" t="s">
        <v>325</v>
      </c>
      <c r="C75" s="416">
        <f>SUM(C76:C78)</f>
        <v>0</v>
      </c>
      <c r="D75" s="416">
        <f>SUM(D76:D78)</f>
        <v>0</v>
      </c>
      <c r="E75" s="276">
        <f>SUM(E76:E78)</f>
        <v>0</v>
      </c>
    </row>
    <row r="76" spans="1:5" s="1" customFormat="1" ht="12" customHeight="1">
      <c r="A76" s="15" t="s">
        <v>346</v>
      </c>
      <c r="B76" s="436" t="s">
        <v>326</v>
      </c>
      <c r="C76" s="420"/>
      <c r="D76" s="420"/>
      <c r="E76" s="278">
        <f>'1.1.sz.mell.'!C76</f>
        <v>0</v>
      </c>
    </row>
    <row r="77" spans="1:5" s="1" customFormat="1" ht="12" customHeight="1">
      <c r="A77" s="14" t="s">
        <v>347</v>
      </c>
      <c r="B77" s="437" t="s">
        <v>327</v>
      </c>
      <c r="C77" s="420"/>
      <c r="D77" s="420"/>
      <c r="E77" s="278">
        <f>'1.1.sz.mell.'!C77</f>
        <v>0</v>
      </c>
    </row>
    <row r="78" spans="1:5" s="1" customFormat="1" ht="12" customHeight="1" thickBot="1">
      <c r="A78" s="16" t="s">
        <v>348</v>
      </c>
      <c r="B78" s="304" t="s">
        <v>328</v>
      </c>
      <c r="C78" s="420"/>
      <c r="D78" s="420"/>
      <c r="E78" s="278">
        <f>'1.1.sz.mell.'!C78</f>
        <v>0</v>
      </c>
    </row>
    <row r="79" spans="1:5" s="1" customFormat="1" ht="12" customHeight="1" thickBot="1">
      <c r="A79" s="483" t="s">
        <v>329</v>
      </c>
      <c r="B79" s="302" t="s">
        <v>349</v>
      </c>
      <c r="C79" s="416">
        <f>SUM(C80:C83)</f>
        <v>0</v>
      </c>
      <c r="D79" s="416">
        <f>SUM(D80:D83)</f>
        <v>0</v>
      </c>
      <c r="E79" s="276">
        <f>SUM(E80:E83)</f>
        <v>0</v>
      </c>
    </row>
    <row r="80" spans="1:5" s="1" customFormat="1" ht="12" customHeight="1">
      <c r="A80" s="440" t="s">
        <v>330</v>
      </c>
      <c r="B80" s="436" t="s">
        <v>331</v>
      </c>
      <c r="C80" s="420"/>
      <c r="D80" s="420"/>
      <c r="E80" s="278">
        <f>'1.1.sz.mell.'!C80</f>
        <v>0</v>
      </c>
    </row>
    <row r="81" spans="1:5" s="1" customFormat="1" ht="12" customHeight="1">
      <c r="A81" s="441" t="s">
        <v>332</v>
      </c>
      <c r="B81" s="437" t="s">
        <v>333</v>
      </c>
      <c r="C81" s="420"/>
      <c r="D81" s="420"/>
      <c r="E81" s="278">
        <f>'1.1.sz.mell.'!C81</f>
        <v>0</v>
      </c>
    </row>
    <row r="82" spans="1:5" s="1" customFormat="1" ht="12" customHeight="1">
      <c r="A82" s="441" t="s">
        <v>334</v>
      </c>
      <c r="B82" s="437" t="s">
        <v>335</v>
      </c>
      <c r="C82" s="420"/>
      <c r="D82" s="420"/>
      <c r="E82" s="278">
        <f>'1.1.sz.mell.'!C82</f>
        <v>0</v>
      </c>
    </row>
    <row r="83" spans="1:5" s="1" customFormat="1" ht="12" customHeight="1" thickBot="1">
      <c r="A83" s="442" t="s">
        <v>336</v>
      </c>
      <c r="B83" s="304" t="s">
        <v>337</v>
      </c>
      <c r="C83" s="420"/>
      <c r="D83" s="420"/>
      <c r="E83" s="583">
        <f>'1.1.sz.mell.'!C83</f>
        <v>0</v>
      </c>
    </row>
    <row r="84" spans="1:5" s="1" customFormat="1" ht="12" customHeight="1" thickBot="1">
      <c r="A84" s="483" t="s">
        <v>338</v>
      </c>
      <c r="B84" s="302" t="s">
        <v>480</v>
      </c>
      <c r="C84" s="485"/>
      <c r="D84" s="485"/>
      <c r="E84" s="576">
        <f>'1.1.sz.mell.'!C84</f>
        <v>0</v>
      </c>
    </row>
    <row r="85" spans="1:5" s="1" customFormat="1" ht="12" customHeight="1" thickBot="1">
      <c r="A85" s="483" t="s">
        <v>340</v>
      </c>
      <c r="B85" s="302" t="s">
        <v>339</v>
      </c>
      <c r="C85" s="485"/>
      <c r="D85" s="485"/>
      <c r="E85" s="576">
        <f>'1.1.sz.mell.'!C85</f>
        <v>0</v>
      </c>
    </row>
    <row r="86" spans="1:5" s="1" customFormat="1" ht="12" customHeight="1" thickBot="1">
      <c r="A86" s="483" t="s">
        <v>352</v>
      </c>
      <c r="B86" s="443" t="s">
        <v>483</v>
      </c>
      <c r="C86" s="423">
        <f>+C63+C67+C72+C75+C79+C85+C84</f>
        <v>0</v>
      </c>
      <c r="D86" s="423">
        <f>+D63+D67+D72+D75+D79+D85+D84</f>
        <v>0</v>
      </c>
      <c r="E86" s="467">
        <f>+E63+E67+E72+E75+E79+E85+E84</f>
        <v>548370062</v>
      </c>
    </row>
    <row r="87" spans="1:5" s="1" customFormat="1" ht="12" customHeight="1" thickBot="1">
      <c r="A87" s="484" t="s">
        <v>482</v>
      </c>
      <c r="B87" s="444" t="s">
        <v>484</v>
      </c>
      <c r="C87" s="423">
        <f>+C62+C86</f>
        <v>1416654000</v>
      </c>
      <c r="D87" s="423">
        <f>+D62+D86</f>
        <v>1153459997</v>
      </c>
      <c r="E87" s="467">
        <f>+E62+E86</f>
        <v>1334997210</v>
      </c>
    </row>
    <row r="88" spans="1:5" s="1" customFormat="1" ht="12" customHeight="1">
      <c r="A88" s="385"/>
      <c r="B88" s="386"/>
      <c r="C88" s="387"/>
      <c r="D88" s="388"/>
      <c r="E88" s="389"/>
    </row>
    <row r="89" spans="1:5" s="1" customFormat="1" ht="12" customHeight="1">
      <c r="A89" s="592" t="s">
        <v>48</v>
      </c>
      <c r="B89" s="592"/>
      <c r="C89" s="592"/>
      <c r="D89" s="592"/>
      <c r="E89" s="592"/>
    </row>
    <row r="90" spans="1:5" s="1" customFormat="1" ht="12" customHeight="1" thickBot="1">
      <c r="A90" s="594" t="s">
        <v>153</v>
      </c>
      <c r="B90" s="594"/>
      <c r="C90" s="402"/>
      <c r="D90" s="143"/>
      <c r="E90" s="317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63" t="str">
        <f>+E3</f>
        <v>2017. évi előirányzat</v>
      </c>
      <c r="F91" s="151"/>
    </row>
    <row r="92" spans="1:6" s="1" customFormat="1" ht="12" customHeight="1" thickBot="1">
      <c r="A92" s="31" t="s">
        <v>498</v>
      </c>
      <c r="B92" s="32" t="s">
        <v>499</v>
      </c>
      <c r="C92" s="32" t="s">
        <v>500</v>
      </c>
      <c r="D92" s="32" t="s">
        <v>502</v>
      </c>
      <c r="E92" s="468" t="s">
        <v>501</v>
      </c>
      <c r="F92" s="151"/>
    </row>
    <row r="93" spans="1:6" s="1" customFormat="1" ht="15" customHeight="1" thickBot="1">
      <c r="A93" s="22" t="s">
        <v>19</v>
      </c>
      <c r="B93" s="27" t="s">
        <v>442</v>
      </c>
      <c r="C93" s="415">
        <f>C94+C95+C96+C97+C98+C111</f>
        <v>1023604000</v>
      </c>
      <c r="D93" s="415">
        <f>D94+D95+D96+D97+D98+D111</f>
        <v>882092805</v>
      </c>
      <c r="E93" s="307">
        <f>E94+E95+E96+E97+E98+E111</f>
        <v>1294700735</v>
      </c>
      <c r="F93" s="151"/>
    </row>
    <row r="94" spans="1:5" s="1" customFormat="1" ht="12.75" customHeight="1">
      <c r="A94" s="17" t="s">
        <v>99</v>
      </c>
      <c r="B94" s="10" t="s">
        <v>50</v>
      </c>
      <c r="C94" s="509">
        <v>470828000</v>
      </c>
      <c r="D94" s="509">
        <v>478209369</v>
      </c>
      <c r="E94" s="278">
        <f>'1.1.sz.mell.'!C94</f>
        <v>397052925</v>
      </c>
    </row>
    <row r="95" spans="1:5" ht="16.5" customHeight="1">
      <c r="A95" s="14" t="s">
        <v>100</v>
      </c>
      <c r="B95" s="8" t="s">
        <v>183</v>
      </c>
      <c r="C95" s="417">
        <v>110302000</v>
      </c>
      <c r="D95" s="417">
        <v>107574359</v>
      </c>
      <c r="E95" s="278">
        <f>'1.1.sz.mell.'!C95</f>
        <v>83439748</v>
      </c>
    </row>
    <row r="96" spans="1:5" ht="15.75">
      <c r="A96" s="14" t="s">
        <v>101</v>
      </c>
      <c r="B96" s="8" t="s">
        <v>140</v>
      </c>
      <c r="C96" s="419">
        <v>329771000</v>
      </c>
      <c r="D96" s="419">
        <v>238720101</v>
      </c>
      <c r="E96" s="278">
        <f>'1.1.sz.mell.'!C96</f>
        <v>245276000</v>
      </c>
    </row>
    <row r="97" spans="1:5" s="40" customFormat="1" ht="12" customHeight="1">
      <c r="A97" s="14" t="s">
        <v>102</v>
      </c>
      <c r="B97" s="11" t="s">
        <v>184</v>
      </c>
      <c r="C97" s="419">
        <v>35134000</v>
      </c>
      <c r="D97" s="419">
        <v>7612370</v>
      </c>
      <c r="E97" s="278">
        <f>'1.1.sz.mell.'!C97</f>
        <v>14062000</v>
      </c>
    </row>
    <row r="98" spans="1:5" ht="12" customHeight="1">
      <c r="A98" s="14" t="s">
        <v>113</v>
      </c>
      <c r="B98" s="19" t="s">
        <v>185</v>
      </c>
      <c r="C98" s="419">
        <v>77569000</v>
      </c>
      <c r="D98" s="419">
        <v>49976606</v>
      </c>
      <c r="E98" s="278">
        <f>'1.1.sz.mell.'!C98</f>
        <v>5500000</v>
      </c>
    </row>
    <row r="99" spans="1:5" ht="12" customHeight="1">
      <c r="A99" s="14" t="s">
        <v>103</v>
      </c>
      <c r="B99" s="8" t="s">
        <v>447</v>
      </c>
      <c r="C99" s="419"/>
      <c r="D99" s="419">
        <v>5694079</v>
      </c>
      <c r="E99" s="278">
        <f>'1.1.sz.mell.'!C99</f>
        <v>0</v>
      </c>
    </row>
    <row r="100" spans="1:5" ht="12" customHeight="1">
      <c r="A100" s="14" t="s">
        <v>104</v>
      </c>
      <c r="B100" s="147" t="s">
        <v>446</v>
      </c>
      <c r="C100" s="419"/>
      <c r="D100" s="419">
        <v>7627</v>
      </c>
      <c r="E100" s="278">
        <f>'1.1.sz.mell.'!C100</f>
        <v>0</v>
      </c>
    </row>
    <row r="101" spans="1:5" ht="12" customHeight="1">
      <c r="A101" s="14" t="s">
        <v>114</v>
      </c>
      <c r="B101" s="147" t="s">
        <v>445</v>
      </c>
      <c r="C101" s="419">
        <v>484000</v>
      </c>
      <c r="D101" s="419">
        <v>5701706</v>
      </c>
      <c r="E101" s="278">
        <f>'1.1.sz.mell.'!C101</f>
        <v>0</v>
      </c>
    </row>
    <row r="102" spans="1:5" ht="12" customHeight="1">
      <c r="A102" s="14" t="s">
        <v>115</v>
      </c>
      <c r="B102" s="145" t="s">
        <v>355</v>
      </c>
      <c r="C102" s="419"/>
      <c r="D102" s="419"/>
      <c r="E102" s="278">
        <f>'1.1.sz.mell.'!C102</f>
        <v>0</v>
      </c>
    </row>
    <row r="103" spans="1:5" ht="12" customHeight="1">
      <c r="A103" s="14" t="s">
        <v>116</v>
      </c>
      <c r="B103" s="146" t="s">
        <v>356</v>
      </c>
      <c r="C103" s="419"/>
      <c r="D103" s="419"/>
      <c r="E103" s="278">
        <f>'1.1.sz.mell.'!C103</f>
        <v>0</v>
      </c>
    </row>
    <row r="104" spans="1:5" ht="12" customHeight="1">
      <c r="A104" s="14" t="s">
        <v>117</v>
      </c>
      <c r="B104" s="146" t="s">
        <v>357</v>
      </c>
      <c r="C104" s="419"/>
      <c r="D104" s="419"/>
      <c r="E104" s="278">
        <f>'1.1.sz.mell.'!C104</f>
        <v>0</v>
      </c>
    </row>
    <row r="105" spans="1:5" ht="12" customHeight="1">
      <c r="A105" s="14" t="s">
        <v>119</v>
      </c>
      <c r="B105" s="145" t="s">
        <v>358</v>
      </c>
      <c r="C105" s="419">
        <v>960000</v>
      </c>
      <c r="D105" s="419"/>
      <c r="E105" s="278">
        <f>'1.1.sz.mell.'!C105</f>
        <v>0</v>
      </c>
    </row>
    <row r="106" spans="1:5" ht="12" customHeight="1">
      <c r="A106" s="14" t="s">
        <v>186</v>
      </c>
      <c r="B106" s="145" t="s">
        <v>359</v>
      </c>
      <c r="C106" s="419"/>
      <c r="D106" s="419"/>
      <c r="E106" s="278">
        <f>'1.1.sz.mell.'!C106</f>
        <v>0</v>
      </c>
    </row>
    <row r="107" spans="1:5" ht="12" customHeight="1">
      <c r="A107" s="14" t="s">
        <v>353</v>
      </c>
      <c r="B107" s="146" t="s">
        <v>360</v>
      </c>
      <c r="C107" s="419">
        <v>10766000</v>
      </c>
      <c r="D107" s="419"/>
      <c r="E107" s="278">
        <f>'1.1.sz.mell.'!C107</f>
        <v>0</v>
      </c>
    </row>
    <row r="108" spans="1:5" ht="12" customHeight="1">
      <c r="A108" s="13" t="s">
        <v>354</v>
      </c>
      <c r="B108" s="147" t="s">
        <v>361</v>
      </c>
      <c r="C108" s="419"/>
      <c r="D108" s="419"/>
      <c r="E108" s="278">
        <f>'1.1.sz.mell.'!C108</f>
        <v>0</v>
      </c>
    </row>
    <row r="109" spans="1:5" ht="12" customHeight="1">
      <c r="A109" s="14" t="s">
        <v>443</v>
      </c>
      <c r="B109" s="147" t="s">
        <v>362</v>
      </c>
      <c r="C109" s="419"/>
      <c r="D109" s="419"/>
      <c r="E109" s="278">
        <f>'1.1.sz.mell.'!C109</f>
        <v>0</v>
      </c>
    </row>
    <row r="110" spans="1:5" ht="12" customHeight="1">
      <c r="A110" s="16" t="s">
        <v>444</v>
      </c>
      <c r="B110" s="147" t="s">
        <v>363</v>
      </c>
      <c r="C110" s="419">
        <v>65359000</v>
      </c>
      <c r="D110" s="419">
        <v>44274900</v>
      </c>
      <c r="E110" s="278">
        <f>'1.1.sz.mell.'!C110</f>
        <v>5500000</v>
      </c>
    </row>
    <row r="111" spans="1:5" ht="12" customHeight="1">
      <c r="A111" s="14" t="s">
        <v>448</v>
      </c>
      <c r="B111" s="11" t="s">
        <v>51</v>
      </c>
      <c r="C111" s="417"/>
      <c r="D111" s="417"/>
      <c r="E111" s="278">
        <f>'1.1.sz.mell.'!C111</f>
        <v>549370062</v>
      </c>
    </row>
    <row r="112" spans="1:5" ht="12" customHeight="1">
      <c r="A112" s="14" t="s">
        <v>449</v>
      </c>
      <c r="B112" s="8" t="s">
        <v>451</v>
      </c>
      <c r="C112" s="417"/>
      <c r="D112" s="417"/>
      <c r="E112" s="278">
        <f>'1.1.sz.mell.'!C112</f>
        <v>548370062</v>
      </c>
    </row>
    <row r="113" spans="1:5" ht="12" customHeight="1" thickBot="1">
      <c r="A113" s="18" t="s">
        <v>450</v>
      </c>
      <c r="B113" s="502" t="s">
        <v>452</v>
      </c>
      <c r="C113" s="510"/>
      <c r="D113" s="510"/>
      <c r="E113" s="583">
        <f>'1.1.sz.mell.'!C113</f>
        <v>1000000</v>
      </c>
    </row>
    <row r="114" spans="1:5" ht="12" customHeight="1" thickBot="1">
      <c r="A114" s="500" t="s">
        <v>20</v>
      </c>
      <c r="B114" s="501" t="s">
        <v>364</v>
      </c>
      <c r="C114" s="511">
        <f>+C115+C117+C119</f>
        <v>225907000</v>
      </c>
      <c r="D114" s="511">
        <f>+D115+D117+D119</f>
        <v>92847389</v>
      </c>
      <c r="E114" s="307">
        <f>+E115+E117+E119</f>
        <v>40296475</v>
      </c>
    </row>
    <row r="115" spans="1:5" ht="12" customHeight="1">
      <c r="A115" s="15" t="s">
        <v>105</v>
      </c>
      <c r="B115" s="8" t="s">
        <v>230</v>
      </c>
      <c r="C115" s="418">
        <v>151711000</v>
      </c>
      <c r="D115" s="418">
        <v>55624354</v>
      </c>
      <c r="E115" s="278">
        <f>'1.1.sz.mell.'!C115</f>
        <v>32820000</v>
      </c>
    </row>
    <row r="116" spans="1:5" ht="15.75">
      <c r="A116" s="15" t="s">
        <v>106</v>
      </c>
      <c r="B116" s="12" t="s">
        <v>368</v>
      </c>
      <c r="C116" s="418"/>
      <c r="D116" s="418"/>
      <c r="E116" s="278">
        <f>'1.1.sz.mell.'!C116</f>
        <v>0</v>
      </c>
    </row>
    <row r="117" spans="1:5" ht="12" customHeight="1">
      <c r="A117" s="15" t="s">
        <v>107</v>
      </c>
      <c r="B117" s="12" t="s">
        <v>187</v>
      </c>
      <c r="C117" s="417">
        <v>71584000</v>
      </c>
      <c r="D117" s="417">
        <v>14015732</v>
      </c>
      <c r="E117" s="278">
        <f>'1.1.sz.mell.'!C117</f>
        <v>7476475</v>
      </c>
    </row>
    <row r="118" spans="1:5" ht="12" customHeight="1">
      <c r="A118" s="15" t="s">
        <v>108</v>
      </c>
      <c r="B118" s="12" t="s">
        <v>369</v>
      </c>
      <c r="C118" s="417"/>
      <c r="D118" s="417"/>
      <c r="E118" s="278">
        <f>'1.1.sz.mell.'!C118</f>
        <v>0</v>
      </c>
    </row>
    <row r="119" spans="1:5" ht="12" customHeight="1">
      <c r="A119" s="15" t="s">
        <v>109</v>
      </c>
      <c r="B119" s="304" t="s">
        <v>232</v>
      </c>
      <c r="C119" s="417">
        <v>2612000</v>
      </c>
      <c r="D119" s="417">
        <v>23207303</v>
      </c>
      <c r="E119" s="278">
        <f>'1.1.sz.mell.'!C119</f>
        <v>0</v>
      </c>
    </row>
    <row r="120" spans="1:5" ht="12" customHeight="1">
      <c r="A120" s="15" t="s">
        <v>118</v>
      </c>
      <c r="B120" s="303" t="s">
        <v>433</v>
      </c>
      <c r="C120" s="417"/>
      <c r="D120" s="417"/>
      <c r="E120" s="278">
        <f>'1.1.sz.mell.'!C120</f>
        <v>0</v>
      </c>
    </row>
    <row r="121" spans="1:5" ht="12" customHeight="1">
      <c r="A121" s="15" t="s">
        <v>120</v>
      </c>
      <c r="B121" s="432" t="s">
        <v>374</v>
      </c>
      <c r="C121" s="417"/>
      <c r="D121" s="417"/>
      <c r="E121" s="278">
        <f>'1.1.sz.mell.'!C121</f>
        <v>0</v>
      </c>
    </row>
    <row r="122" spans="1:5" ht="12" customHeight="1">
      <c r="A122" s="15" t="s">
        <v>188</v>
      </c>
      <c r="B122" s="146" t="s">
        <v>357</v>
      </c>
      <c r="C122" s="417"/>
      <c r="D122" s="417"/>
      <c r="E122" s="278">
        <f>'1.1.sz.mell.'!C122</f>
        <v>0</v>
      </c>
    </row>
    <row r="123" spans="1:5" ht="12" customHeight="1">
      <c r="A123" s="15" t="s">
        <v>189</v>
      </c>
      <c r="B123" s="146" t="s">
        <v>373</v>
      </c>
      <c r="C123" s="417">
        <v>6000</v>
      </c>
      <c r="D123" s="417"/>
      <c r="E123" s="278">
        <f>'1.1.sz.mell.'!C123</f>
        <v>0</v>
      </c>
    </row>
    <row r="124" spans="1:5" ht="12" customHeight="1">
      <c r="A124" s="15" t="s">
        <v>190</v>
      </c>
      <c r="B124" s="146" t="s">
        <v>372</v>
      </c>
      <c r="C124" s="417"/>
      <c r="D124" s="417"/>
      <c r="E124" s="278">
        <f>'1.1.sz.mell.'!C124</f>
        <v>0</v>
      </c>
    </row>
    <row r="125" spans="1:5" ht="12" customHeight="1">
      <c r="A125" s="15" t="s">
        <v>365</v>
      </c>
      <c r="B125" s="146" t="s">
        <v>360</v>
      </c>
      <c r="C125" s="417"/>
      <c r="D125" s="417"/>
      <c r="E125" s="278">
        <f>'1.1.sz.mell.'!C125</f>
        <v>0</v>
      </c>
    </row>
    <row r="126" spans="1:5" ht="12" customHeight="1">
      <c r="A126" s="15" t="s">
        <v>366</v>
      </c>
      <c r="B126" s="146" t="s">
        <v>371</v>
      </c>
      <c r="C126" s="417"/>
      <c r="D126" s="417"/>
      <c r="E126" s="278">
        <f>'1.1.sz.mell.'!C126</f>
        <v>0</v>
      </c>
    </row>
    <row r="127" spans="1:5" ht="12" customHeight="1" thickBot="1">
      <c r="A127" s="13" t="s">
        <v>367</v>
      </c>
      <c r="B127" s="146" t="s">
        <v>370</v>
      </c>
      <c r="C127" s="419">
        <v>2606000</v>
      </c>
      <c r="D127" s="419">
        <v>23207303</v>
      </c>
      <c r="E127" s="278">
        <f>'1.1.sz.mell.'!C127</f>
        <v>0</v>
      </c>
    </row>
    <row r="128" spans="1:5" ht="12" customHeight="1" thickBot="1">
      <c r="A128" s="20" t="s">
        <v>21</v>
      </c>
      <c r="B128" s="126" t="s">
        <v>453</v>
      </c>
      <c r="C128" s="416">
        <f>+C93+C114</f>
        <v>1249511000</v>
      </c>
      <c r="D128" s="416">
        <f>+D93+D114</f>
        <v>974940194</v>
      </c>
      <c r="E128" s="276">
        <f>+E93+E114</f>
        <v>1334997210</v>
      </c>
    </row>
    <row r="129" spans="1:5" ht="12" customHeight="1" thickBot="1">
      <c r="A129" s="20" t="s">
        <v>22</v>
      </c>
      <c r="B129" s="126" t="s">
        <v>454</v>
      </c>
      <c r="C129" s="416">
        <f>+C130+C131+C132</f>
        <v>0</v>
      </c>
      <c r="D129" s="416">
        <f>+D130+D131+D132</f>
        <v>0</v>
      </c>
      <c r="E129" s="276">
        <f>+E130+E131+E132</f>
        <v>0</v>
      </c>
    </row>
    <row r="130" spans="1:5" ht="12" customHeight="1">
      <c r="A130" s="15" t="s">
        <v>269</v>
      </c>
      <c r="B130" s="12" t="s">
        <v>461</v>
      </c>
      <c r="C130" s="417"/>
      <c r="D130" s="417"/>
      <c r="E130" s="278">
        <f>'1.1.sz.mell.'!C130</f>
        <v>0</v>
      </c>
    </row>
    <row r="131" spans="1:5" ht="12" customHeight="1">
      <c r="A131" s="15" t="s">
        <v>270</v>
      </c>
      <c r="B131" s="12" t="s">
        <v>462</v>
      </c>
      <c r="C131" s="417"/>
      <c r="D131" s="417"/>
      <c r="E131" s="278">
        <f>'1.1.sz.mell.'!C131</f>
        <v>0</v>
      </c>
    </row>
    <row r="132" spans="1:5" ht="12" customHeight="1" thickBot="1">
      <c r="A132" s="13" t="s">
        <v>271</v>
      </c>
      <c r="B132" s="12" t="s">
        <v>463</v>
      </c>
      <c r="C132" s="417"/>
      <c r="D132" s="417"/>
      <c r="E132" s="278">
        <f>'1.1.sz.mell.'!C132</f>
        <v>0</v>
      </c>
    </row>
    <row r="133" spans="1:5" ht="12" customHeight="1" thickBot="1">
      <c r="A133" s="20" t="s">
        <v>23</v>
      </c>
      <c r="B133" s="126" t="s">
        <v>455</v>
      </c>
      <c r="C133" s="416">
        <f>SUM(C134:C139)</f>
        <v>0</v>
      </c>
      <c r="D133" s="416">
        <f>SUM(D134:D139)</f>
        <v>0</v>
      </c>
      <c r="E133" s="276">
        <f>SUM(E134:E139)</f>
        <v>0</v>
      </c>
    </row>
    <row r="134" spans="1:5" ht="12" customHeight="1">
      <c r="A134" s="15" t="s">
        <v>92</v>
      </c>
      <c r="B134" s="9" t="s">
        <v>464</v>
      </c>
      <c r="C134" s="417"/>
      <c r="D134" s="417"/>
      <c r="E134" s="278">
        <f>'1.1.sz.mell.'!C134</f>
        <v>0</v>
      </c>
    </row>
    <row r="135" spans="1:5" ht="12" customHeight="1">
      <c r="A135" s="15" t="s">
        <v>93</v>
      </c>
      <c r="B135" s="9" t="s">
        <v>456</v>
      </c>
      <c r="C135" s="417"/>
      <c r="D135" s="417"/>
      <c r="E135" s="278">
        <f>'1.1.sz.mell.'!C135</f>
        <v>0</v>
      </c>
    </row>
    <row r="136" spans="1:5" ht="12" customHeight="1">
      <c r="A136" s="15" t="s">
        <v>94</v>
      </c>
      <c r="B136" s="9" t="s">
        <v>457</v>
      </c>
      <c r="C136" s="417"/>
      <c r="D136" s="417"/>
      <c r="E136" s="278">
        <f>'1.1.sz.mell.'!C136</f>
        <v>0</v>
      </c>
    </row>
    <row r="137" spans="1:5" ht="12" customHeight="1">
      <c r="A137" s="15" t="s">
        <v>175</v>
      </c>
      <c r="B137" s="9" t="s">
        <v>458</v>
      </c>
      <c r="C137" s="417"/>
      <c r="D137" s="417"/>
      <c r="E137" s="278">
        <f>'1.1.sz.mell.'!C137</f>
        <v>0</v>
      </c>
    </row>
    <row r="138" spans="1:5" ht="12" customHeight="1">
      <c r="A138" s="15" t="s">
        <v>176</v>
      </c>
      <c r="B138" s="9" t="s">
        <v>459</v>
      </c>
      <c r="C138" s="417"/>
      <c r="D138" s="417"/>
      <c r="E138" s="278">
        <f>'1.1.sz.mell.'!C138</f>
        <v>0</v>
      </c>
    </row>
    <row r="139" spans="1:5" ht="12" customHeight="1" thickBot="1">
      <c r="A139" s="13" t="s">
        <v>177</v>
      </c>
      <c r="B139" s="9" t="s">
        <v>460</v>
      </c>
      <c r="C139" s="417"/>
      <c r="D139" s="417"/>
      <c r="E139" s="278">
        <f>'1.1.sz.mell.'!C139</f>
        <v>0</v>
      </c>
    </row>
    <row r="140" spans="1:5" ht="12" customHeight="1" thickBot="1">
      <c r="A140" s="20" t="s">
        <v>24</v>
      </c>
      <c r="B140" s="126" t="s">
        <v>468</v>
      </c>
      <c r="C140" s="423">
        <f>+C141+C142+C143+C144</f>
        <v>0</v>
      </c>
      <c r="D140" s="423">
        <f>+D141+D142+D143+D144</f>
        <v>0</v>
      </c>
      <c r="E140" s="467">
        <f>+E141+E142+E143+E144</f>
        <v>0</v>
      </c>
    </row>
    <row r="141" spans="1:5" ht="12" customHeight="1">
      <c r="A141" s="15" t="s">
        <v>95</v>
      </c>
      <c r="B141" s="9" t="s">
        <v>375</v>
      </c>
      <c r="C141" s="417"/>
      <c r="D141" s="417"/>
      <c r="E141" s="278">
        <f>'1.1.sz.mell.'!C141</f>
        <v>0</v>
      </c>
    </row>
    <row r="142" spans="1:5" ht="12" customHeight="1">
      <c r="A142" s="15" t="s">
        <v>96</v>
      </c>
      <c r="B142" s="9" t="s">
        <v>376</v>
      </c>
      <c r="C142" s="417"/>
      <c r="D142" s="417"/>
      <c r="E142" s="278">
        <f>'1.1.sz.mell.'!C142</f>
        <v>0</v>
      </c>
    </row>
    <row r="143" spans="1:5" ht="12" customHeight="1">
      <c r="A143" s="15" t="s">
        <v>289</v>
      </c>
      <c r="B143" s="9" t="s">
        <v>469</v>
      </c>
      <c r="C143" s="417"/>
      <c r="D143" s="417"/>
      <c r="E143" s="278">
        <f>'1.1.sz.mell.'!C143</f>
        <v>0</v>
      </c>
    </row>
    <row r="144" spans="1:5" ht="12" customHeight="1" thickBot="1">
      <c r="A144" s="13" t="s">
        <v>290</v>
      </c>
      <c r="B144" s="7" t="s">
        <v>395</v>
      </c>
      <c r="C144" s="417"/>
      <c r="D144" s="417"/>
      <c r="E144" s="278">
        <f>'1.1.sz.mell.'!C144</f>
        <v>0</v>
      </c>
    </row>
    <row r="145" spans="1:5" ht="12" customHeight="1" thickBot="1">
      <c r="A145" s="20" t="s">
        <v>25</v>
      </c>
      <c r="B145" s="126" t="s">
        <v>470</v>
      </c>
      <c r="C145" s="512">
        <f>SUM(C146:C150)</f>
        <v>0</v>
      </c>
      <c r="D145" s="512">
        <f>SUM(D146:D150)</f>
        <v>0</v>
      </c>
      <c r="E145" s="507">
        <f>SUM(E146:E150)</f>
        <v>0</v>
      </c>
    </row>
    <row r="146" spans="1:5" ht="12" customHeight="1">
      <c r="A146" s="15" t="s">
        <v>97</v>
      </c>
      <c r="B146" s="9" t="s">
        <v>465</v>
      </c>
      <c r="C146" s="417"/>
      <c r="D146" s="417"/>
      <c r="E146" s="278">
        <f>'1.1.sz.mell.'!C146</f>
        <v>0</v>
      </c>
    </row>
    <row r="147" spans="1:5" ht="12" customHeight="1">
      <c r="A147" s="15" t="s">
        <v>98</v>
      </c>
      <c r="B147" s="9" t="s">
        <v>472</v>
      </c>
      <c r="C147" s="417"/>
      <c r="D147" s="417"/>
      <c r="E147" s="278">
        <f>'1.1.sz.mell.'!C147</f>
        <v>0</v>
      </c>
    </row>
    <row r="148" spans="1:5" ht="12" customHeight="1">
      <c r="A148" s="15" t="s">
        <v>301</v>
      </c>
      <c r="B148" s="9" t="s">
        <v>467</v>
      </c>
      <c r="C148" s="417"/>
      <c r="D148" s="417"/>
      <c r="E148" s="278">
        <f>'1.1.sz.mell.'!C148</f>
        <v>0</v>
      </c>
    </row>
    <row r="149" spans="1:5" ht="12" customHeight="1">
      <c r="A149" s="15" t="s">
        <v>302</v>
      </c>
      <c r="B149" s="9" t="s">
        <v>473</v>
      </c>
      <c r="C149" s="417"/>
      <c r="D149" s="417"/>
      <c r="E149" s="278">
        <f>'1.1.sz.mell.'!C149</f>
        <v>0</v>
      </c>
    </row>
    <row r="150" spans="1:5" ht="12" customHeight="1" thickBot="1">
      <c r="A150" s="15" t="s">
        <v>471</v>
      </c>
      <c r="B150" s="9" t="s">
        <v>474</v>
      </c>
      <c r="C150" s="417"/>
      <c r="D150" s="417"/>
      <c r="E150" s="583">
        <f>'1.1.sz.mell.'!C150</f>
        <v>0</v>
      </c>
    </row>
    <row r="151" spans="1:5" ht="12" customHeight="1" thickBot="1">
      <c r="A151" s="20" t="s">
        <v>26</v>
      </c>
      <c r="B151" s="126" t="s">
        <v>475</v>
      </c>
      <c r="C151" s="513"/>
      <c r="D151" s="513"/>
      <c r="E151" s="576">
        <f>'1.1.sz.mell.'!C151</f>
        <v>0</v>
      </c>
    </row>
    <row r="152" spans="1:5" ht="12" customHeight="1" thickBot="1">
      <c r="A152" s="20" t="s">
        <v>27</v>
      </c>
      <c r="B152" s="126" t="s">
        <v>476</v>
      </c>
      <c r="C152" s="513"/>
      <c r="D152" s="513"/>
      <c r="E152" s="576">
        <f>'1.1.sz.mell.'!C152</f>
        <v>0</v>
      </c>
    </row>
    <row r="153" spans="1:6" ht="15" customHeight="1" thickBot="1">
      <c r="A153" s="20" t="s">
        <v>28</v>
      </c>
      <c r="B153" s="126" t="s">
        <v>478</v>
      </c>
      <c r="C153" s="514">
        <f>+C129+C133+C140+C145+C151+C152</f>
        <v>0</v>
      </c>
      <c r="D153" s="514">
        <f>+D129+D133+D140+D145+D151+D152</f>
        <v>0</v>
      </c>
      <c r="E153" s="508">
        <f>+E129+E133+E140+E145+E151+E152</f>
        <v>0</v>
      </c>
      <c r="F153" s="127"/>
    </row>
    <row r="154" spans="1:5" s="1" customFormat="1" ht="12.75" customHeight="1" thickBot="1">
      <c r="A154" s="305" t="s">
        <v>29</v>
      </c>
      <c r="B154" s="398" t="s">
        <v>477</v>
      </c>
      <c r="C154" s="514">
        <f>+C128+C153</f>
        <v>1249511000</v>
      </c>
      <c r="D154" s="514">
        <f>+D128+D153</f>
        <v>974940194</v>
      </c>
      <c r="E154" s="508">
        <f>+E128+E153</f>
        <v>1334997210</v>
      </c>
    </row>
    <row r="155" ht="15.75">
      <c r="C155" s="401"/>
    </row>
    <row r="156" ht="15.75">
      <c r="C156" s="401"/>
    </row>
    <row r="157" ht="15.75">
      <c r="C157" s="401"/>
    </row>
    <row r="158" ht="16.5" customHeight="1">
      <c r="C158" s="401"/>
    </row>
    <row r="159" ht="15.75">
      <c r="C159" s="401"/>
    </row>
    <row r="160" ht="15.75">
      <c r="C160" s="401"/>
    </row>
    <row r="161" ht="15.75">
      <c r="C161" s="401"/>
    </row>
    <row r="162" ht="15.75">
      <c r="C162" s="401"/>
    </row>
    <row r="163" ht="15.75">
      <c r="C163" s="401"/>
    </row>
    <row r="164" ht="15.75">
      <c r="C164" s="401"/>
    </row>
    <row r="165" ht="15.75">
      <c r="C165" s="401"/>
    </row>
    <row r="166" ht="15.75">
      <c r="C166" s="401"/>
    </row>
    <row r="167" ht="15.75">
      <c r="C167" s="401"/>
    </row>
  </sheetData>
  <sheetProtection selectLockedCells="1" selectUnlockedCells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2"/>
  <headerFooter alignWithMargins="0">
    <oddHeader>&amp;L&amp;G&amp;C&amp;"Times New Roman CE,Félkövér"&amp;12&amp;UTájékoztató kimutatások, mérlegek&amp;U
Alsózsolca Város Önkormányzata
2017. ÉVI KÖLTSÉGVETÉSÉNEK ÖSSZEVONT MÉRLEGE&amp;R1. számú tájékoztató tábla
a 3/2017. (II.2.) önkormányzati rendelethez</oddHeader>
  </headerFooter>
  <rowBreaks count="1" manualBreakCount="1">
    <brk id="88" max="4" man="1"/>
  </rowBreaks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7">
      <selection activeCell="J19" sqref="J19"/>
    </sheetView>
  </sheetViews>
  <sheetFormatPr defaultColWidth="9.00390625" defaultRowHeight="12.75"/>
  <cols>
    <col min="1" max="1" width="6.875" style="194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41" t="s">
        <v>4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493" t="str">
        <f>'1. sz tájékoztató t.'!E2</f>
        <v>Forintban!</v>
      </c>
    </row>
    <row r="3" spans="1:9" s="494" customFormat="1" ht="26.25" customHeight="1">
      <c r="A3" s="649" t="s">
        <v>70</v>
      </c>
      <c r="B3" s="644" t="s">
        <v>86</v>
      </c>
      <c r="C3" s="649" t="s">
        <v>87</v>
      </c>
      <c r="D3" s="649" t="str">
        <f>+CONCATENATE(LEFT(ÖSSZEFÜGGÉSEK!A5,4)," előtti kifizetés")</f>
        <v>2017 előtti kifizetés</v>
      </c>
      <c r="E3" s="646" t="s">
        <v>69</v>
      </c>
      <c r="F3" s="647"/>
      <c r="G3" s="647"/>
      <c r="H3" s="648"/>
      <c r="I3" s="644" t="s">
        <v>52</v>
      </c>
    </row>
    <row r="4" spans="1:9" s="495" customFormat="1" ht="32.25" customHeight="1" thickBot="1">
      <c r="A4" s="650"/>
      <c r="B4" s="645"/>
      <c r="C4" s="645"/>
      <c r="D4" s="650"/>
      <c r="E4" s="280" t="str">
        <f>+CONCATENATE(LEFT(ÖSSZEFÜGGÉSEK!A5,4),".")</f>
        <v>2017.</v>
      </c>
      <c r="F4" s="280" t="str">
        <f>+CONCATENATE(LEFT(ÖSSZEFÜGGÉSEK!A5,4)+1,".")</f>
        <v>2018.</v>
      </c>
      <c r="G4" s="280" t="str">
        <f>+CONCATENATE(LEFT(ÖSSZEFÜGGÉSEK!A5,4)+2,".")</f>
        <v>2019.</v>
      </c>
      <c r="H4" s="281" t="str">
        <f>+CONCATENATE(LEFT(ÖSSZEFÜGGÉSEK!A5,4)+2,".",CHAR(10)," után")</f>
        <v>2019.
 után</v>
      </c>
      <c r="I4" s="645"/>
    </row>
    <row r="5" spans="1:9" s="496" customFormat="1" ht="12.75" customHeight="1" thickBot="1">
      <c r="A5" s="282" t="s">
        <v>498</v>
      </c>
      <c r="B5" s="283" t="s">
        <v>499</v>
      </c>
      <c r="C5" s="284" t="s">
        <v>500</v>
      </c>
      <c r="D5" s="283" t="s">
        <v>502</v>
      </c>
      <c r="E5" s="282" t="s">
        <v>501</v>
      </c>
      <c r="F5" s="284" t="s">
        <v>503</v>
      </c>
      <c r="G5" s="284" t="s">
        <v>504</v>
      </c>
      <c r="H5" s="285" t="s">
        <v>505</v>
      </c>
      <c r="I5" s="286" t="s">
        <v>506</v>
      </c>
    </row>
    <row r="6" spans="1:9" ht="24.75" customHeight="1" thickBot="1">
      <c r="A6" s="287" t="s">
        <v>19</v>
      </c>
      <c r="B6" s="288" t="s">
        <v>5</v>
      </c>
      <c r="C6" s="541"/>
      <c r="D6" s="542">
        <f>+D7+D8</f>
        <v>0</v>
      </c>
      <c r="E6" s="543">
        <f>+E7+E8</f>
        <v>0</v>
      </c>
      <c r="F6" s="544">
        <f>+F7+F8</f>
        <v>0</v>
      </c>
      <c r="G6" s="544">
        <f>+G7+G8</f>
        <v>0</v>
      </c>
      <c r="H6" s="545">
        <f>+H7+H8</f>
        <v>0</v>
      </c>
      <c r="I6" s="70">
        <f aca="true" t="shared" si="0" ref="I6:I17">SUM(D6:H6)</f>
        <v>0</v>
      </c>
    </row>
    <row r="7" spans="1:10" ht="19.5" customHeight="1">
      <c r="A7" s="289" t="s">
        <v>20</v>
      </c>
      <c r="B7" s="71" t="s">
        <v>71</v>
      </c>
      <c r="C7" s="546"/>
      <c r="D7" s="547"/>
      <c r="E7" s="548"/>
      <c r="F7" s="549"/>
      <c r="G7" s="549"/>
      <c r="H7" s="550"/>
      <c r="I7" s="290">
        <f t="shared" si="0"/>
        <v>0</v>
      </c>
      <c r="J7" s="640" t="s">
        <v>650</v>
      </c>
    </row>
    <row r="8" spans="1:10" ht="19.5" customHeight="1" thickBot="1">
      <c r="A8" s="289" t="s">
        <v>21</v>
      </c>
      <c r="B8" s="71" t="s">
        <v>71</v>
      </c>
      <c r="C8" s="546"/>
      <c r="D8" s="547"/>
      <c r="E8" s="548"/>
      <c r="F8" s="549"/>
      <c r="G8" s="549"/>
      <c r="H8" s="550"/>
      <c r="I8" s="290">
        <f t="shared" si="0"/>
        <v>0</v>
      </c>
      <c r="J8" s="640"/>
    </row>
    <row r="9" spans="1:10" ht="25.5" customHeight="1" thickBot="1">
      <c r="A9" s="287" t="s">
        <v>22</v>
      </c>
      <c r="B9" s="288" t="s">
        <v>6</v>
      </c>
      <c r="C9" s="541"/>
      <c r="D9" s="542">
        <f>+D10+D11</f>
        <v>0</v>
      </c>
      <c r="E9" s="543">
        <f>+E10+E11</f>
        <v>0</v>
      </c>
      <c r="F9" s="544">
        <f>+F10+F11</f>
        <v>0</v>
      </c>
      <c r="G9" s="544">
        <f>+G10+G11</f>
        <v>0</v>
      </c>
      <c r="H9" s="545">
        <f>+H10+H11</f>
        <v>0</v>
      </c>
      <c r="I9" s="70">
        <f t="shared" si="0"/>
        <v>0</v>
      </c>
      <c r="J9" s="640"/>
    </row>
    <row r="10" spans="1:10" ht="19.5" customHeight="1">
      <c r="A10" s="289" t="s">
        <v>23</v>
      </c>
      <c r="B10" s="71" t="s">
        <v>71</v>
      </c>
      <c r="C10" s="546"/>
      <c r="D10" s="547"/>
      <c r="E10" s="548"/>
      <c r="F10" s="549"/>
      <c r="G10" s="549"/>
      <c r="H10" s="550"/>
      <c r="I10" s="290">
        <f t="shared" si="0"/>
        <v>0</v>
      </c>
      <c r="J10" s="640"/>
    </row>
    <row r="11" spans="1:10" ht="19.5" customHeight="1" thickBot="1">
      <c r="A11" s="289" t="s">
        <v>24</v>
      </c>
      <c r="B11" s="71" t="s">
        <v>71</v>
      </c>
      <c r="C11" s="546"/>
      <c r="D11" s="547"/>
      <c r="E11" s="548"/>
      <c r="F11" s="549"/>
      <c r="G11" s="549"/>
      <c r="H11" s="550"/>
      <c r="I11" s="290">
        <f t="shared" si="0"/>
        <v>0</v>
      </c>
      <c r="J11" s="640"/>
    </row>
    <row r="12" spans="1:10" ht="19.5" customHeight="1" thickBot="1">
      <c r="A12" s="287" t="s">
        <v>25</v>
      </c>
      <c r="B12" s="288" t="s">
        <v>207</v>
      </c>
      <c r="C12" s="541"/>
      <c r="D12" s="542">
        <f>+D13</f>
        <v>0</v>
      </c>
      <c r="E12" s="543">
        <f>+E13</f>
        <v>0</v>
      </c>
      <c r="F12" s="544">
        <f>+F13</f>
        <v>0</v>
      </c>
      <c r="G12" s="544">
        <f>+G13</f>
        <v>0</v>
      </c>
      <c r="H12" s="545">
        <f>+H13</f>
        <v>0</v>
      </c>
      <c r="I12" s="70">
        <f t="shared" si="0"/>
        <v>0</v>
      </c>
      <c r="J12" s="640"/>
    </row>
    <row r="13" spans="1:10" ht="19.5" customHeight="1" thickBot="1">
      <c r="A13" s="289" t="s">
        <v>26</v>
      </c>
      <c r="B13" s="71" t="s">
        <v>71</v>
      </c>
      <c r="C13" s="546"/>
      <c r="D13" s="547"/>
      <c r="E13" s="548"/>
      <c r="F13" s="549"/>
      <c r="G13" s="549"/>
      <c r="H13" s="550"/>
      <c r="I13" s="290">
        <f t="shared" si="0"/>
        <v>0</v>
      </c>
      <c r="J13" s="640"/>
    </row>
    <row r="14" spans="1:10" ht="19.5" customHeight="1" thickBot="1">
      <c r="A14" s="287" t="s">
        <v>27</v>
      </c>
      <c r="B14" s="288" t="s">
        <v>208</v>
      </c>
      <c r="C14" s="541"/>
      <c r="D14" s="542">
        <f>+D15</f>
        <v>0</v>
      </c>
      <c r="E14" s="543">
        <f>+E15</f>
        <v>0</v>
      </c>
      <c r="F14" s="544">
        <f>+F15</f>
        <v>0</v>
      </c>
      <c r="G14" s="544">
        <f>+G15</f>
        <v>0</v>
      </c>
      <c r="H14" s="545">
        <f>+H15</f>
        <v>0</v>
      </c>
      <c r="I14" s="70">
        <f t="shared" si="0"/>
        <v>0</v>
      </c>
      <c r="J14" s="640"/>
    </row>
    <row r="15" spans="1:10" ht="19.5" customHeight="1" thickBot="1">
      <c r="A15" s="291" t="s">
        <v>28</v>
      </c>
      <c r="B15" s="72" t="s">
        <v>71</v>
      </c>
      <c r="C15" s="551"/>
      <c r="D15" s="552"/>
      <c r="E15" s="553"/>
      <c r="F15" s="554"/>
      <c r="G15" s="554"/>
      <c r="H15" s="555"/>
      <c r="I15" s="292">
        <f t="shared" si="0"/>
        <v>0</v>
      </c>
      <c r="J15" s="640"/>
    </row>
    <row r="16" spans="1:10" ht="19.5" customHeight="1" thickBot="1">
      <c r="A16" s="287" t="s">
        <v>29</v>
      </c>
      <c r="B16" s="293" t="s">
        <v>209</v>
      </c>
      <c r="C16" s="541"/>
      <c r="D16" s="542">
        <f>+D17</f>
        <v>0</v>
      </c>
      <c r="E16" s="543">
        <f>+E17</f>
        <v>0</v>
      </c>
      <c r="F16" s="544">
        <f>+F17</f>
        <v>0</v>
      </c>
      <c r="G16" s="544">
        <f>+G17</f>
        <v>0</v>
      </c>
      <c r="H16" s="545">
        <f>+H17</f>
        <v>0</v>
      </c>
      <c r="I16" s="70">
        <f t="shared" si="0"/>
        <v>0</v>
      </c>
      <c r="J16" s="640"/>
    </row>
    <row r="17" spans="1:10" ht="19.5" customHeight="1" thickBot="1">
      <c r="A17" s="294" t="s">
        <v>30</v>
      </c>
      <c r="B17" s="73" t="s">
        <v>71</v>
      </c>
      <c r="C17" s="556"/>
      <c r="D17" s="557"/>
      <c r="E17" s="558"/>
      <c r="F17" s="559"/>
      <c r="G17" s="559"/>
      <c r="H17" s="560"/>
      <c r="I17" s="295">
        <f t="shared" si="0"/>
        <v>0</v>
      </c>
      <c r="J17" s="640"/>
    </row>
    <row r="18" spans="1:10" ht="19.5" customHeight="1" thickBot="1">
      <c r="A18" s="642" t="s">
        <v>146</v>
      </c>
      <c r="B18" s="643"/>
      <c r="C18" s="561"/>
      <c r="D18" s="542">
        <f aca="true" t="shared" si="1" ref="D18:I18">+D6+D9+D12+D14+D16</f>
        <v>0</v>
      </c>
      <c r="E18" s="543">
        <f t="shared" si="1"/>
        <v>0</v>
      </c>
      <c r="F18" s="544">
        <f t="shared" si="1"/>
        <v>0</v>
      </c>
      <c r="G18" s="544">
        <f t="shared" si="1"/>
        <v>0</v>
      </c>
      <c r="H18" s="545">
        <f t="shared" si="1"/>
        <v>0</v>
      </c>
      <c r="I18" s="70">
        <f t="shared" si="1"/>
        <v>0</v>
      </c>
      <c r="J18" s="640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2"/>
  <headerFooter alignWithMargins="0">
    <oddHeader>&amp;L&amp;G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22" sqref="C22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7</v>
      </c>
      <c r="C1" s="652"/>
      <c r="D1" s="652"/>
    </row>
    <row r="2" spans="1:4" s="75" customFormat="1" ht="16.5" thickBot="1">
      <c r="A2" s="74"/>
      <c r="B2" s="390"/>
      <c r="D2" s="44" t="str">
        <f>'2. sz tájékoztató t'!I2</f>
        <v>Forintban!</v>
      </c>
    </row>
    <row r="3" spans="1:4" s="77" customFormat="1" ht="48" customHeight="1" thickBot="1">
      <c r="A3" s="76" t="s">
        <v>17</v>
      </c>
      <c r="B3" s="200" t="s">
        <v>18</v>
      </c>
      <c r="C3" s="200" t="s">
        <v>72</v>
      </c>
      <c r="D3" s="201" t="s">
        <v>73</v>
      </c>
    </row>
    <row r="4" spans="1:4" s="77" customFormat="1" ht="13.5" customHeight="1" thickBot="1">
      <c r="A4" s="35" t="s">
        <v>498</v>
      </c>
      <c r="B4" s="203" t="s">
        <v>499</v>
      </c>
      <c r="C4" s="203" t="s">
        <v>500</v>
      </c>
      <c r="D4" s="204" t="s">
        <v>502</v>
      </c>
    </row>
    <row r="5" spans="1:4" ht="18" customHeight="1">
      <c r="A5" s="136" t="s">
        <v>19</v>
      </c>
      <c r="B5" s="205" t="s">
        <v>167</v>
      </c>
      <c r="C5" s="134"/>
      <c r="D5" s="78"/>
    </row>
    <row r="6" spans="1:4" ht="18" customHeight="1">
      <c r="A6" s="79" t="s">
        <v>20</v>
      </c>
      <c r="B6" s="206" t="s">
        <v>168</v>
      </c>
      <c r="C6" s="135"/>
      <c r="D6" s="81"/>
    </row>
    <row r="7" spans="1:4" ht="18" customHeight="1">
      <c r="A7" s="79" t="s">
        <v>21</v>
      </c>
      <c r="B7" s="206" t="s">
        <v>121</v>
      </c>
      <c r="C7" s="135"/>
      <c r="D7" s="81"/>
    </row>
    <row r="8" spans="1:4" ht="18" customHeight="1">
      <c r="A8" s="79" t="s">
        <v>22</v>
      </c>
      <c r="B8" s="206" t="s">
        <v>122</v>
      </c>
      <c r="C8" s="135"/>
      <c r="D8" s="81"/>
    </row>
    <row r="9" spans="1:4" ht="18" customHeight="1">
      <c r="A9" s="79" t="s">
        <v>23</v>
      </c>
      <c r="B9" s="206" t="s">
        <v>160</v>
      </c>
      <c r="C9" s="135"/>
      <c r="D9" s="81"/>
    </row>
    <row r="10" spans="1:4" ht="18" customHeight="1">
      <c r="A10" s="79" t="s">
        <v>24</v>
      </c>
      <c r="B10" s="206" t="s">
        <v>161</v>
      </c>
      <c r="C10" s="135"/>
      <c r="D10" s="81"/>
    </row>
    <row r="11" spans="1:4" ht="18" customHeight="1">
      <c r="A11" s="79" t="s">
        <v>25</v>
      </c>
      <c r="B11" s="207" t="s">
        <v>162</v>
      </c>
      <c r="C11" s="135"/>
      <c r="D11" s="81"/>
    </row>
    <row r="12" spans="1:4" ht="18" customHeight="1">
      <c r="A12" s="79" t="s">
        <v>27</v>
      </c>
      <c r="B12" s="207" t="s">
        <v>163</v>
      </c>
      <c r="C12" s="135"/>
      <c r="D12" s="81"/>
    </row>
    <row r="13" spans="1:4" ht="18" customHeight="1">
      <c r="A13" s="79" t="s">
        <v>28</v>
      </c>
      <c r="B13" s="207" t="s">
        <v>164</v>
      </c>
      <c r="C13" s="135"/>
      <c r="D13" s="81"/>
    </row>
    <row r="14" spans="1:4" ht="18" customHeight="1">
      <c r="A14" s="79" t="s">
        <v>29</v>
      </c>
      <c r="B14" s="207" t="s">
        <v>165</v>
      </c>
      <c r="C14" s="135"/>
      <c r="D14" s="81"/>
    </row>
    <row r="15" spans="1:4" ht="22.5" customHeight="1">
      <c r="A15" s="79" t="s">
        <v>30</v>
      </c>
      <c r="B15" s="207" t="s">
        <v>166</v>
      </c>
      <c r="C15" s="135"/>
      <c r="D15" s="81"/>
    </row>
    <row r="16" spans="1:4" ht="18" customHeight="1">
      <c r="A16" s="79" t="s">
        <v>31</v>
      </c>
      <c r="B16" s="206" t="s">
        <v>123</v>
      </c>
      <c r="C16" s="135"/>
      <c r="D16" s="81"/>
    </row>
    <row r="17" spans="1:4" ht="18" customHeight="1">
      <c r="A17" s="79" t="s">
        <v>32</v>
      </c>
      <c r="B17" s="206" t="s">
        <v>9</v>
      </c>
      <c r="C17" s="135"/>
      <c r="D17" s="81"/>
    </row>
    <row r="18" spans="1:4" ht="18" customHeight="1">
      <c r="A18" s="79" t="s">
        <v>33</v>
      </c>
      <c r="B18" s="206" t="s">
        <v>8</v>
      </c>
      <c r="C18" s="135"/>
      <c r="D18" s="81"/>
    </row>
    <row r="19" spans="1:4" ht="18" customHeight="1">
      <c r="A19" s="79" t="s">
        <v>34</v>
      </c>
      <c r="B19" s="206" t="s">
        <v>646</v>
      </c>
      <c r="C19" s="135">
        <v>13480000</v>
      </c>
      <c r="D19" s="81">
        <v>1757000</v>
      </c>
    </row>
    <row r="20" spans="1:4" ht="18" customHeight="1">
      <c r="A20" s="79" t="s">
        <v>35</v>
      </c>
      <c r="B20" s="206" t="s">
        <v>124</v>
      </c>
      <c r="C20" s="135"/>
      <c r="D20" s="81"/>
    </row>
    <row r="21" spans="1:4" ht="18" customHeight="1">
      <c r="A21" s="79" t="s">
        <v>36</v>
      </c>
      <c r="B21" s="206" t="s">
        <v>647</v>
      </c>
      <c r="C21" s="80">
        <v>2800000</v>
      </c>
      <c r="D21" s="81">
        <v>1800000</v>
      </c>
    </row>
    <row r="22" spans="1:4" ht="18" customHeight="1">
      <c r="A22" s="79" t="s">
        <v>37</v>
      </c>
      <c r="B22" s="82"/>
      <c r="C22" s="80"/>
      <c r="D22" s="81"/>
    </row>
    <row r="23" spans="1:4" ht="18" customHeight="1">
      <c r="A23" s="79" t="s">
        <v>38</v>
      </c>
      <c r="B23" s="82"/>
      <c r="C23" s="80"/>
      <c r="D23" s="81"/>
    </row>
    <row r="24" spans="1:4" ht="18" customHeight="1">
      <c r="A24" s="79" t="s">
        <v>39</v>
      </c>
      <c r="B24" s="82"/>
      <c r="C24" s="80"/>
      <c r="D24" s="81"/>
    </row>
    <row r="25" spans="1:4" ht="18" customHeight="1">
      <c r="A25" s="79" t="s">
        <v>40</v>
      </c>
      <c r="B25" s="82"/>
      <c r="C25" s="80"/>
      <c r="D25" s="81"/>
    </row>
    <row r="26" spans="1:4" ht="18" customHeight="1">
      <c r="A26" s="79" t="s">
        <v>41</v>
      </c>
      <c r="B26" s="82"/>
      <c r="C26" s="80"/>
      <c r="D26" s="81"/>
    </row>
    <row r="27" spans="1:4" ht="18" customHeight="1">
      <c r="A27" s="79" t="s">
        <v>42</v>
      </c>
      <c r="B27" s="82"/>
      <c r="C27" s="80"/>
      <c r="D27" s="81"/>
    </row>
    <row r="28" spans="1:4" ht="18" customHeight="1">
      <c r="A28" s="79" t="s">
        <v>43</v>
      </c>
      <c r="B28" s="82"/>
      <c r="C28" s="80"/>
      <c r="D28" s="81"/>
    </row>
    <row r="29" spans="1:4" ht="18" customHeight="1" thickBot="1">
      <c r="A29" s="137" t="s">
        <v>44</v>
      </c>
      <c r="B29" s="83"/>
      <c r="C29" s="84"/>
      <c r="D29" s="85"/>
    </row>
    <row r="30" spans="1:4" ht="18" customHeight="1" thickBot="1">
      <c r="A30" s="36" t="s">
        <v>45</v>
      </c>
      <c r="B30" s="211" t="s">
        <v>54</v>
      </c>
      <c r="C30" s="212">
        <f>+C5+C6+C7+C8+C9+C16+C17+C18+C19+C20+C21+C22+C23+C24+C25+C26+C27+C28+C29</f>
        <v>16280000</v>
      </c>
      <c r="D30" s="213">
        <f>+D5+D6+D7+D8+D9+D16+D17+D18+D19+D20+D21+D22+D23+D24+D25+D26+D27+D28+D29</f>
        <v>3557000</v>
      </c>
    </row>
    <row r="31" spans="1:4" ht="8.25" customHeight="1">
      <c r="A31" s="86"/>
      <c r="B31" s="651"/>
      <c r="C31" s="651"/>
      <c r="D31" s="651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2"/>
  <headerFooter alignWithMargins="0">
    <oddHeader>&amp;L&amp;G&amp;R&amp;"Times New Roman CE,Dőlt"&amp;11 &amp;"Times New Roman CE,Félkövér dőlt"3. tájékoztató tábla a 3/2017. (II.2.) önkormányzati rendelethez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30" zoomScaleNormal="130" workbookViewId="0" topLeftCell="A1">
      <selection activeCell="C6" sqref="C6"/>
    </sheetView>
  </sheetViews>
  <sheetFormatPr defaultColWidth="9.00390625" defaultRowHeight="12.75"/>
  <cols>
    <col min="1" max="1" width="4.875" style="103" customWidth="1"/>
    <col min="2" max="2" width="31.125" style="116" customWidth="1"/>
    <col min="3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3" customWidth="1"/>
    <col min="16" max="16384" width="9.375" style="116" customWidth="1"/>
  </cols>
  <sheetData>
    <row r="1" spans="1:15" ht="31.5" customHeight="1">
      <c r="A1" s="656" t="str">
        <f>+CONCATENATE("Előirányzat-felhasználási terv",CHAR(10),LEFT(ÖSSZEFÜGGÉSEK!A5,4),". évre")</f>
        <v>Előirányzat-felhasználási terv
2017. évre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tr">
        <f>'3. sz tájékoztató t.'!D2</f>
        <v>Forintban!</v>
      </c>
    </row>
    <row r="3" spans="1:15" s="103" customFormat="1" ht="25.5" customHeight="1" thickBot="1">
      <c r="A3" s="100" t="s">
        <v>17</v>
      </c>
      <c r="B3" s="101" t="s">
        <v>62</v>
      </c>
      <c r="C3" s="101" t="s">
        <v>74</v>
      </c>
      <c r="D3" s="101" t="s">
        <v>75</v>
      </c>
      <c r="E3" s="101" t="s">
        <v>76</v>
      </c>
      <c r="F3" s="101" t="s">
        <v>77</v>
      </c>
      <c r="G3" s="101" t="s">
        <v>78</v>
      </c>
      <c r="H3" s="101" t="s">
        <v>79</v>
      </c>
      <c r="I3" s="101" t="s">
        <v>80</v>
      </c>
      <c r="J3" s="101" t="s">
        <v>81</v>
      </c>
      <c r="K3" s="101" t="s">
        <v>82</v>
      </c>
      <c r="L3" s="101" t="s">
        <v>83</v>
      </c>
      <c r="M3" s="101" t="s">
        <v>84</v>
      </c>
      <c r="N3" s="101" t="s">
        <v>85</v>
      </c>
      <c r="O3" s="102" t="s">
        <v>54</v>
      </c>
    </row>
    <row r="4" spans="1:15" s="105" customFormat="1" ht="15" customHeight="1" thickBot="1">
      <c r="A4" s="104" t="s">
        <v>19</v>
      </c>
      <c r="B4" s="653" t="s">
        <v>57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05" customFormat="1" ht="22.5">
      <c r="A5" s="106" t="s">
        <v>20</v>
      </c>
      <c r="B5" s="497" t="s">
        <v>378</v>
      </c>
      <c r="C5" s="562">
        <v>31843771</v>
      </c>
      <c r="D5" s="562">
        <v>31548623</v>
      </c>
      <c r="E5" s="562">
        <v>31548623</v>
      </c>
      <c r="F5" s="562">
        <v>31548623</v>
      </c>
      <c r="G5" s="562">
        <v>31548623</v>
      </c>
      <c r="H5" s="562">
        <v>31548623</v>
      </c>
      <c r="I5" s="562">
        <v>31548623</v>
      </c>
      <c r="J5" s="562">
        <v>31548623</v>
      </c>
      <c r="K5" s="562">
        <v>31548623</v>
      </c>
      <c r="L5" s="562">
        <v>31548623</v>
      </c>
      <c r="M5" s="562">
        <v>31548623</v>
      </c>
      <c r="N5" s="562">
        <v>31548622</v>
      </c>
      <c r="O5" s="107">
        <f aca="true" t="shared" si="0" ref="O5:O25">SUM(C5:N5)</f>
        <v>378878623</v>
      </c>
    </row>
    <row r="6" spans="1:15" s="110" customFormat="1" ht="22.5">
      <c r="A6" s="108" t="s">
        <v>21</v>
      </c>
      <c r="B6" s="298" t="s">
        <v>424</v>
      </c>
      <c r="C6" s="563">
        <v>5976960</v>
      </c>
      <c r="D6" s="563">
        <v>5976961</v>
      </c>
      <c r="E6" s="563">
        <v>5976960</v>
      </c>
      <c r="F6" s="563">
        <v>5976961</v>
      </c>
      <c r="G6" s="563">
        <v>5976960</v>
      </c>
      <c r="H6" s="563">
        <v>5976961</v>
      </c>
      <c r="I6" s="563">
        <v>5976960</v>
      </c>
      <c r="J6" s="563">
        <v>5976961</v>
      </c>
      <c r="K6" s="563">
        <v>5976960</v>
      </c>
      <c r="L6" s="563">
        <v>5976961</v>
      </c>
      <c r="M6" s="563">
        <v>5976960</v>
      </c>
      <c r="N6" s="563">
        <v>5976960</v>
      </c>
      <c r="O6" s="109">
        <f t="shared" si="0"/>
        <v>71723525</v>
      </c>
    </row>
    <row r="7" spans="1:15" s="110" customFormat="1" ht="22.5">
      <c r="A7" s="108" t="s">
        <v>22</v>
      </c>
      <c r="B7" s="297" t="s">
        <v>425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111">
        <f t="shared" si="0"/>
        <v>0</v>
      </c>
    </row>
    <row r="8" spans="1:15" s="110" customFormat="1" ht="13.5" customHeight="1">
      <c r="A8" s="108" t="s">
        <v>23</v>
      </c>
      <c r="B8" s="296" t="s">
        <v>174</v>
      </c>
      <c r="C8" s="563">
        <v>16745000</v>
      </c>
      <c r="D8" s="563">
        <v>16745000</v>
      </c>
      <c r="E8" s="563">
        <v>54300000</v>
      </c>
      <c r="F8" s="563">
        <v>16745000</v>
      </c>
      <c r="G8" s="563">
        <v>16745000</v>
      </c>
      <c r="H8" s="563">
        <v>16745000</v>
      </c>
      <c r="I8" s="563">
        <v>16745000</v>
      </c>
      <c r="J8" s="563">
        <v>16745000</v>
      </c>
      <c r="K8" s="563">
        <v>57750000</v>
      </c>
      <c r="L8" s="563">
        <v>16745000</v>
      </c>
      <c r="M8" s="563">
        <v>16745000</v>
      </c>
      <c r="N8" s="563">
        <v>16745000</v>
      </c>
      <c r="O8" s="109">
        <f t="shared" si="0"/>
        <v>279500000</v>
      </c>
    </row>
    <row r="9" spans="1:15" s="110" customFormat="1" ht="13.5" customHeight="1">
      <c r="A9" s="108" t="s">
        <v>24</v>
      </c>
      <c r="B9" s="296" t="s">
        <v>426</v>
      </c>
      <c r="C9" s="563">
        <v>4710000</v>
      </c>
      <c r="D9" s="563">
        <v>4711000</v>
      </c>
      <c r="E9" s="563">
        <v>4710000</v>
      </c>
      <c r="F9" s="563">
        <v>4711000</v>
      </c>
      <c r="G9" s="563">
        <v>4710000</v>
      </c>
      <c r="H9" s="563">
        <v>4711000</v>
      </c>
      <c r="I9" s="563">
        <v>4710000</v>
      </c>
      <c r="J9" s="563">
        <v>4711000</v>
      </c>
      <c r="K9" s="563">
        <v>4710000</v>
      </c>
      <c r="L9" s="563">
        <v>4711000</v>
      </c>
      <c r="M9" s="563">
        <v>4710000</v>
      </c>
      <c r="N9" s="563">
        <v>4710000</v>
      </c>
      <c r="O9" s="109">
        <f t="shared" si="0"/>
        <v>56525000</v>
      </c>
    </row>
    <row r="10" spans="1:15" s="110" customFormat="1" ht="13.5" customHeight="1">
      <c r="A10" s="108" t="s">
        <v>25</v>
      </c>
      <c r="B10" s="296" t="s">
        <v>10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109">
        <f t="shared" si="0"/>
        <v>0</v>
      </c>
    </row>
    <row r="11" spans="1:15" s="110" customFormat="1" ht="13.5" customHeight="1">
      <c r="A11" s="108" t="s">
        <v>26</v>
      </c>
      <c r="B11" s="296" t="s">
        <v>380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109">
        <f t="shared" si="0"/>
        <v>0</v>
      </c>
    </row>
    <row r="12" spans="1:15" s="110" customFormat="1" ht="22.5">
      <c r="A12" s="108" t="s">
        <v>27</v>
      </c>
      <c r="B12" s="298" t="s">
        <v>412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109">
        <f t="shared" si="0"/>
        <v>0</v>
      </c>
    </row>
    <row r="13" spans="1:15" s="110" customFormat="1" ht="13.5" customHeight="1" thickBot="1">
      <c r="A13" s="108" t="s">
        <v>28</v>
      </c>
      <c r="B13" s="296" t="s">
        <v>11</v>
      </c>
      <c r="C13" s="563">
        <v>548370062</v>
      </c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109">
        <f t="shared" si="0"/>
        <v>548370062</v>
      </c>
    </row>
    <row r="14" spans="1:15" s="105" customFormat="1" ht="15.75" customHeight="1" thickBot="1">
      <c r="A14" s="104" t="s">
        <v>29</v>
      </c>
      <c r="B14" s="37" t="s">
        <v>110</v>
      </c>
      <c r="C14" s="565">
        <f aca="true" t="shared" si="1" ref="C14:N14">SUM(C5:C13)</f>
        <v>607645793</v>
      </c>
      <c r="D14" s="565">
        <f t="shared" si="1"/>
        <v>58981584</v>
      </c>
      <c r="E14" s="565">
        <f t="shared" si="1"/>
        <v>96535583</v>
      </c>
      <c r="F14" s="565">
        <f t="shared" si="1"/>
        <v>58981584</v>
      </c>
      <c r="G14" s="565">
        <f t="shared" si="1"/>
        <v>58980583</v>
      </c>
      <c r="H14" s="565">
        <f t="shared" si="1"/>
        <v>58981584</v>
      </c>
      <c r="I14" s="565">
        <f t="shared" si="1"/>
        <v>58980583</v>
      </c>
      <c r="J14" s="565">
        <f t="shared" si="1"/>
        <v>58981584</v>
      </c>
      <c r="K14" s="565">
        <f t="shared" si="1"/>
        <v>99985583</v>
      </c>
      <c r="L14" s="565">
        <f t="shared" si="1"/>
        <v>58981584</v>
      </c>
      <c r="M14" s="565">
        <f t="shared" si="1"/>
        <v>58980583</v>
      </c>
      <c r="N14" s="565">
        <f t="shared" si="1"/>
        <v>58980582</v>
      </c>
      <c r="O14" s="112">
        <f>SUM(C14:N14)</f>
        <v>1334997210</v>
      </c>
    </row>
    <row r="15" spans="1:15" s="105" customFormat="1" ht="15" customHeight="1" thickBot="1">
      <c r="A15" s="104" t="s">
        <v>30</v>
      </c>
      <c r="B15" s="653" t="s">
        <v>58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10" customFormat="1" ht="13.5" customHeight="1">
      <c r="A16" s="113" t="s">
        <v>31</v>
      </c>
      <c r="B16" s="299" t="s">
        <v>63</v>
      </c>
      <c r="C16" s="564">
        <v>33300777</v>
      </c>
      <c r="D16" s="564">
        <v>33068377</v>
      </c>
      <c r="E16" s="564">
        <v>33068377</v>
      </c>
      <c r="F16" s="564">
        <v>33068377</v>
      </c>
      <c r="G16" s="564">
        <v>33068377</v>
      </c>
      <c r="H16" s="564">
        <v>33068377</v>
      </c>
      <c r="I16" s="564">
        <v>33068377</v>
      </c>
      <c r="J16" s="564">
        <v>33068377</v>
      </c>
      <c r="K16" s="564">
        <v>33068377</v>
      </c>
      <c r="L16" s="564">
        <v>33068377</v>
      </c>
      <c r="M16" s="564">
        <v>33068378</v>
      </c>
      <c r="N16" s="564">
        <v>33068377</v>
      </c>
      <c r="O16" s="111">
        <f t="shared" si="0"/>
        <v>397052925</v>
      </c>
    </row>
    <row r="17" spans="1:15" s="110" customFormat="1" ht="27" customHeight="1">
      <c r="A17" s="108" t="s">
        <v>32</v>
      </c>
      <c r="B17" s="298" t="s">
        <v>183</v>
      </c>
      <c r="C17" s="563">
        <v>7010748</v>
      </c>
      <c r="D17" s="563">
        <v>6948000</v>
      </c>
      <c r="E17" s="563">
        <v>6948000</v>
      </c>
      <c r="F17" s="563">
        <v>6948000</v>
      </c>
      <c r="G17" s="563">
        <v>6948000</v>
      </c>
      <c r="H17" s="563">
        <v>6948000</v>
      </c>
      <c r="I17" s="563">
        <v>6948000</v>
      </c>
      <c r="J17" s="563">
        <v>6948000</v>
      </c>
      <c r="K17" s="563">
        <v>6948000</v>
      </c>
      <c r="L17" s="563">
        <v>6948000</v>
      </c>
      <c r="M17" s="563">
        <v>6949000</v>
      </c>
      <c r="N17" s="563">
        <v>6948000</v>
      </c>
      <c r="O17" s="109">
        <f t="shared" si="0"/>
        <v>83439748</v>
      </c>
    </row>
    <row r="18" spans="1:15" s="110" customFormat="1" ht="13.5" customHeight="1">
      <c r="A18" s="108" t="s">
        <v>33</v>
      </c>
      <c r="B18" s="296" t="s">
        <v>140</v>
      </c>
      <c r="C18" s="563">
        <v>17109206</v>
      </c>
      <c r="D18" s="563">
        <v>18310207</v>
      </c>
      <c r="E18" s="563">
        <v>35054206</v>
      </c>
      <c r="F18" s="563">
        <v>18210207</v>
      </c>
      <c r="G18" s="563">
        <v>17489206</v>
      </c>
      <c r="H18" s="563">
        <v>18210207</v>
      </c>
      <c r="I18" s="563">
        <v>17729206</v>
      </c>
      <c r="J18" s="563">
        <v>18210207</v>
      </c>
      <c r="K18" s="563">
        <v>35327731</v>
      </c>
      <c r="L18" s="563">
        <v>18210207</v>
      </c>
      <c r="M18" s="563">
        <v>18208205</v>
      </c>
      <c r="N18" s="563">
        <v>13207205</v>
      </c>
      <c r="O18" s="109">
        <f t="shared" si="0"/>
        <v>245276000</v>
      </c>
    </row>
    <row r="19" spans="1:15" s="110" customFormat="1" ht="13.5" customHeight="1">
      <c r="A19" s="108" t="s">
        <v>34</v>
      </c>
      <c r="B19" s="296" t="s">
        <v>184</v>
      </c>
      <c r="C19" s="563">
        <v>855000</v>
      </c>
      <c r="D19" s="563">
        <v>655000</v>
      </c>
      <c r="E19" s="563">
        <v>755000</v>
      </c>
      <c r="F19" s="563">
        <v>755000</v>
      </c>
      <c r="G19" s="563">
        <v>755000</v>
      </c>
      <c r="H19" s="563">
        <v>755000</v>
      </c>
      <c r="I19" s="563">
        <v>755000</v>
      </c>
      <c r="J19" s="563">
        <v>755000</v>
      </c>
      <c r="K19" s="563">
        <v>755000</v>
      </c>
      <c r="L19" s="563">
        <v>755000</v>
      </c>
      <c r="M19" s="563">
        <v>755000</v>
      </c>
      <c r="N19" s="563">
        <v>5757000</v>
      </c>
      <c r="O19" s="109">
        <f t="shared" si="0"/>
        <v>14062000</v>
      </c>
    </row>
    <row r="20" spans="1:15" s="110" customFormat="1" ht="13.5" customHeight="1">
      <c r="A20" s="108" t="s">
        <v>35</v>
      </c>
      <c r="B20" s="296" t="s">
        <v>12</v>
      </c>
      <c r="C20" s="563">
        <v>549370062</v>
      </c>
      <c r="D20" s="563"/>
      <c r="E20" s="563">
        <v>5500000</v>
      </c>
      <c r="F20" s="563"/>
      <c r="G20" s="563"/>
      <c r="H20" s="563"/>
      <c r="I20" s="563"/>
      <c r="J20" s="563"/>
      <c r="K20" s="563"/>
      <c r="L20" s="563"/>
      <c r="M20" s="563"/>
      <c r="N20" s="563"/>
      <c r="O20" s="109">
        <f t="shared" si="0"/>
        <v>554870062</v>
      </c>
    </row>
    <row r="21" spans="1:15" s="110" customFormat="1" ht="13.5" customHeight="1">
      <c r="A21" s="108" t="s">
        <v>36</v>
      </c>
      <c r="B21" s="296" t="s">
        <v>230</v>
      </c>
      <c r="C21" s="563"/>
      <c r="D21" s="563"/>
      <c r="E21" s="563">
        <v>10510000</v>
      </c>
      <c r="F21" s="563"/>
      <c r="G21" s="563">
        <v>720000</v>
      </c>
      <c r="H21" s="563"/>
      <c r="I21" s="563">
        <v>480000</v>
      </c>
      <c r="J21" s="563"/>
      <c r="K21" s="563">
        <v>21110000</v>
      </c>
      <c r="L21" s="563"/>
      <c r="M21" s="563"/>
      <c r="N21" s="563"/>
      <c r="O21" s="109">
        <f t="shared" si="0"/>
        <v>32820000</v>
      </c>
    </row>
    <row r="22" spans="1:15" s="110" customFormat="1" ht="15.75">
      <c r="A22" s="108" t="s">
        <v>37</v>
      </c>
      <c r="B22" s="298" t="s">
        <v>187</v>
      </c>
      <c r="C22" s="563"/>
      <c r="D22" s="563"/>
      <c r="E22" s="563">
        <v>4700000</v>
      </c>
      <c r="F22" s="563"/>
      <c r="G22" s="563"/>
      <c r="H22" s="563"/>
      <c r="I22" s="563"/>
      <c r="J22" s="563"/>
      <c r="K22" s="563">
        <v>2776475</v>
      </c>
      <c r="L22" s="563"/>
      <c r="M22" s="563"/>
      <c r="N22" s="563"/>
      <c r="O22" s="109">
        <f t="shared" si="0"/>
        <v>7476475</v>
      </c>
    </row>
    <row r="23" spans="1:15" s="110" customFormat="1" ht="13.5" customHeight="1">
      <c r="A23" s="108" t="s">
        <v>38</v>
      </c>
      <c r="B23" s="296" t="s">
        <v>232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109">
        <f t="shared" si="0"/>
        <v>0</v>
      </c>
    </row>
    <row r="24" spans="1:15" s="110" customFormat="1" ht="13.5" customHeight="1" thickBot="1">
      <c r="A24" s="108" t="s">
        <v>39</v>
      </c>
      <c r="B24" s="296" t="s">
        <v>13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109">
        <f t="shared" si="0"/>
        <v>0</v>
      </c>
    </row>
    <row r="25" spans="1:15" s="105" customFormat="1" ht="15.75" customHeight="1" thickBot="1">
      <c r="A25" s="114" t="s">
        <v>40</v>
      </c>
      <c r="B25" s="37" t="s">
        <v>111</v>
      </c>
      <c r="C25" s="565">
        <f aca="true" t="shared" si="2" ref="C25:N25">SUM(C16:C24)</f>
        <v>607645793</v>
      </c>
      <c r="D25" s="565">
        <f t="shared" si="2"/>
        <v>58981584</v>
      </c>
      <c r="E25" s="565">
        <f t="shared" si="2"/>
        <v>96535583</v>
      </c>
      <c r="F25" s="565">
        <f t="shared" si="2"/>
        <v>58981584</v>
      </c>
      <c r="G25" s="565">
        <f t="shared" si="2"/>
        <v>58980583</v>
      </c>
      <c r="H25" s="565">
        <f t="shared" si="2"/>
        <v>58981584</v>
      </c>
      <c r="I25" s="565">
        <f t="shared" si="2"/>
        <v>58980583</v>
      </c>
      <c r="J25" s="565">
        <f t="shared" si="2"/>
        <v>58981584</v>
      </c>
      <c r="K25" s="565">
        <f t="shared" si="2"/>
        <v>99985583</v>
      </c>
      <c r="L25" s="565">
        <f t="shared" si="2"/>
        <v>58981584</v>
      </c>
      <c r="M25" s="565">
        <f t="shared" si="2"/>
        <v>58980583</v>
      </c>
      <c r="N25" s="565">
        <f t="shared" si="2"/>
        <v>58980582</v>
      </c>
      <c r="O25" s="112">
        <f t="shared" si="0"/>
        <v>1334997210</v>
      </c>
    </row>
    <row r="26" spans="1:15" ht="16.5" thickBot="1">
      <c r="A26" s="114" t="s">
        <v>41</v>
      </c>
      <c r="B26" s="300" t="s">
        <v>112</v>
      </c>
      <c r="C26" s="566">
        <f aca="true" t="shared" si="3" ref="C26:O26">C14-C25</f>
        <v>0</v>
      </c>
      <c r="D26" s="566">
        <f t="shared" si="3"/>
        <v>0</v>
      </c>
      <c r="E26" s="566">
        <f t="shared" si="3"/>
        <v>0</v>
      </c>
      <c r="F26" s="566">
        <f t="shared" si="3"/>
        <v>0</v>
      </c>
      <c r="G26" s="566">
        <f t="shared" si="3"/>
        <v>0</v>
      </c>
      <c r="H26" s="566">
        <f t="shared" si="3"/>
        <v>0</v>
      </c>
      <c r="I26" s="566">
        <f t="shared" si="3"/>
        <v>0</v>
      </c>
      <c r="J26" s="566">
        <f t="shared" si="3"/>
        <v>0</v>
      </c>
      <c r="K26" s="566">
        <f t="shared" si="3"/>
        <v>0</v>
      </c>
      <c r="L26" s="566">
        <f t="shared" si="3"/>
        <v>0</v>
      </c>
      <c r="M26" s="566">
        <f t="shared" si="3"/>
        <v>0</v>
      </c>
      <c r="N26" s="566">
        <f t="shared" si="3"/>
        <v>0</v>
      </c>
      <c r="O26" s="115">
        <f t="shared" si="3"/>
        <v>0</v>
      </c>
    </row>
    <row r="27" ht="15.75">
      <c r="A27" s="117"/>
    </row>
    <row r="28" spans="2:15" ht="15.75">
      <c r="B28" s="118"/>
      <c r="C28" s="119"/>
      <c r="D28" s="119"/>
      <c r="O28" s="116"/>
    </row>
    <row r="29" ht="15.75"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2"/>
  <headerFooter alignWithMargins="0">
    <oddHeader>&amp;L&amp;G&amp;R&amp;"Times New Roman CE,Félkövér dőlt"&amp;11 4. tájékoztató táblaa 3/2017. (II.2.) önkormányzati rendelethez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workbookViewId="0" topLeftCell="A1">
      <selection activeCell="B26" sqref="B26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658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58"/>
    </row>
    <row r="2" spans="1:2" ht="22.5" customHeight="1" thickBot="1">
      <c r="A2" s="393"/>
      <c r="B2" s="394" t="s">
        <v>14</v>
      </c>
    </row>
    <row r="3" spans="1:2" s="48" customFormat="1" ht="24" customHeight="1" thickBot="1">
      <c r="A3" s="301" t="s">
        <v>53</v>
      </c>
      <c r="B3" s="392" t="str">
        <f>+CONCATENATE(LEFT(ÖSSZEFÜGGÉSEK!A5,4),". évi támogatás összesen")</f>
        <v>2017. évi támogatás összesen</v>
      </c>
    </row>
    <row r="4" spans="1:2" s="49" customFormat="1" ht="13.5" thickBot="1">
      <c r="A4" s="192" t="s">
        <v>498</v>
      </c>
      <c r="B4" s="193" t="s">
        <v>499</v>
      </c>
    </row>
    <row r="5" spans="1:2" ht="12.75">
      <c r="A5" s="584" t="s">
        <v>626</v>
      </c>
      <c r="B5" s="587">
        <f>SUM(B6)</f>
        <v>86254717</v>
      </c>
    </row>
    <row r="6" spans="1:2" ht="12.75" customHeight="1">
      <c r="A6" s="120" t="s">
        <v>627</v>
      </c>
      <c r="B6" s="425">
        <v>86254717</v>
      </c>
    </row>
    <row r="7" spans="1:2" ht="12.75">
      <c r="A7" s="585" t="s">
        <v>628</v>
      </c>
      <c r="B7" s="587">
        <f>SUM(B8:B11)</f>
        <v>156294990</v>
      </c>
    </row>
    <row r="8" spans="1:2" ht="12.75">
      <c r="A8" s="120" t="s">
        <v>629</v>
      </c>
      <c r="B8" s="425">
        <v>131143590</v>
      </c>
    </row>
    <row r="9" spans="1:2" ht="12.75">
      <c r="A9" s="120" t="s">
        <v>630</v>
      </c>
      <c r="B9" s="425">
        <v>20833500</v>
      </c>
    </row>
    <row r="10" spans="1:2" ht="12.75">
      <c r="A10" s="120" t="s">
        <v>631</v>
      </c>
      <c r="B10" s="425">
        <v>0</v>
      </c>
    </row>
    <row r="11" spans="1:2" ht="12.75">
      <c r="A11" s="120" t="s">
        <v>632</v>
      </c>
      <c r="B11" s="425">
        <v>4317900</v>
      </c>
    </row>
    <row r="12" spans="1:2" ht="21">
      <c r="A12" s="585" t="s">
        <v>633</v>
      </c>
      <c r="B12" s="587">
        <f>SUM(B13:B19)</f>
        <v>129368188</v>
      </c>
    </row>
    <row r="13" spans="1:3" ht="12.75">
      <c r="A13" s="120" t="s">
        <v>634</v>
      </c>
      <c r="B13" s="425">
        <v>23975000</v>
      </c>
      <c r="C13" s="659" t="s">
        <v>533</v>
      </c>
    </row>
    <row r="14" spans="1:3" ht="12.75">
      <c r="A14" s="120" t="s">
        <v>635</v>
      </c>
      <c r="B14" s="425">
        <v>3600000</v>
      </c>
      <c r="C14" s="659"/>
    </row>
    <row r="15" spans="1:3" ht="12.75">
      <c r="A15" s="120" t="s">
        <v>636</v>
      </c>
      <c r="B15" s="425">
        <v>2712640</v>
      </c>
      <c r="C15" s="659"/>
    </row>
    <row r="16" spans="1:3" ht="12.75">
      <c r="A16" s="120" t="s">
        <v>637</v>
      </c>
      <c r="B16" s="425">
        <v>2289000</v>
      </c>
      <c r="C16" s="659"/>
    </row>
    <row r="17" spans="1:3" ht="12.75">
      <c r="A17" s="120" t="s">
        <v>638</v>
      </c>
      <c r="B17" s="425">
        <v>1000000</v>
      </c>
      <c r="C17" s="659"/>
    </row>
    <row r="18" spans="1:3" ht="12.75">
      <c r="A18" s="120" t="s">
        <v>639</v>
      </c>
      <c r="B18" s="425">
        <v>5929200</v>
      </c>
      <c r="C18" s="659"/>
    </row>
    <row r="19" spans="1:3" ht="12.75">
      <c r="A19" s="586" t="s">
        <v>640</v>
      </c>
      <c r="B19" s="425">
        <f>SUM(B20:B22)</f>
        <v>89862348</v>
      </c>
      <c r="C19" s="659"/>
    </row>
    <row r="20" spans="1:3" ht="12.75">
      <c r="A20" s="120" t="s">
        <v>641</v>
      </c>
      <c r="B20" s="425">
        <v>23468160</v>
      </c>
      <c r="C20" s="659"/>
    </row>
    <row r="21" spans="1:3" ht="12.75">
      <c r="A21" s="120" t="s">
        <v>642</v>
      </c>
      <c r="B21" s="425">
        <v>50864652</v>
      </c>
      <c r="C21" s="659"/>
    </row>
    <row r="22" spans="1:3" ht="12.75">
      <c r="A22" s="120" t="s">
        <v>643</v>
      </c>
      <c r="B22" s="425">
        <v>15529536</v>
      </c>
      <c r="C22" s="659"/>
    </row>
    <row r="23" spans="1:3" ht="12.75">
      <c r="A23" s="585" t="s">
        <v>644</v>
      </c>
      <c r="B23" s="587">
        <v>6665580</v>
      </c>
      <c r="C23" s="659"/>
    </row>
    <row r="24" spans="1:3" ht="12.75">
      <c r="A24" s="591" t="s">
        <v>648</v>
      </c>
      <c r="B24" s="587">
        <f>SUM(B25)</f>
        <v>295148</v>
      </c>
      <c r="C24" s="659"/>
    </row>
    <row r="25" spans="1:3" ht="13.5" thickBot="1">
      <c r="A25" s="121" t="s">
        <v>649</v>
      </c>
      <c r="B25" s="425">
        <v>295148</v>
      </c>
      <c r="C25" s="659"/>
    </row>
    <row r="26" spans="1:3" s="51" customFormat="1" ht="19.5" customHeight="1" thickBot="1">
      <c r="A26" s="34" t="s">
        <v>54</v>
      </c>
      <c r="B26" s="50">
        <f>B5+B7+B12+B23+B24</f>
        <v>378878623</v>
      </c>
      <c r="C26" s="659"/>
    </row>
  </sheetData>
  <sheetProtection sheet="1"/>
  <mergeCells count="2">
    <mergeCell ref="A1:B1"/>
    <mergeCell ref="C13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2"/>
  <headerFooter alignWithMargins="0">
    <oddHeader>&amp;L&amp;G&amp;R5 sz tájékoztató tábla
a 3/2017. (II.2.) önkormányzati rendelethez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3" t="str">
        <f>+CONCATENATE("K I M U T A T Á S",CHAR(10),"a ",LEFT(ÖSSZEFÜGGÉSEK!A5,4),". évben céljelleggel juttatott támogatásokról")</f>
        <v>K I M U T A T Á S
a 2017. évben céljelleggel juttatott támogatásokról</v>
      </c>
      <c r="B1" s="663"/>
      <c r="C1" s="663"/>
      <c r="D1" s="663"/>
    </row>
    <row r="2" spans="1:4" ht="17.25" customHeight="1">
      <c r="A2" s="391"/>
      <c r="B2" s="391"/>
      <c r="C2" s="391"/>
      <c r="D2" s="391"/>
    </row>
    <row r="3" spans="1:4" ht="13.5" thickBot="1">
      <c r="A3" s="214"/>
      <c r="B3" s="214"/>
      <c r="C3" s="660" t="str">
        <f>'4.sz tájékoztató t.'!O2</f>
        <v>Forintban!</v>
      </c>
      <c r="D3" s="660"/>
    </row>
    <row r="4" spans="1:4" ht="42.75" customHeight="1" thickBot="1">
      <c r="A4" s="395" t="s">
        <v>70</v>
      </c>
      <c r="B4" s="396" t="s">
        <v>125</v>
      </c>
      <c r="C4" s="396" t="s">
        <v>126</v>
      </c>
      <c r="D4" s="397" t="s">
        <v>15</v>
      </c>
    </row>
    <row r="5" spans="1:4" ht="15.75" customHeight="1">
      <c r="A5" s="215" t="s">
        <v>19</v>
      </c>
      <c r="B5" s="28"/>
      <c r="C5" s="28"/>
      <c r="D5" s="567"/>
    </row>
    <row r="6" spans="1:4" ht="15.75" customHeight="1">
      <c r="A6" s="216" t="s">
        <v>20</v>
      </c>
      <c r="B6" s="29"/>
      <c r="C6" s="29"/>
      <c r="D6" s="568"/>
    </row>
    <row r="7" spans="1:4" ht="15.75" customHeight="1">
      <c r="A7" s="216" t="s">
        <v>21</v>
      </c>
      <c r="B7" s="29"/>
      <c r="C7" s="29"/>
      <c r="D7" s="568"/>
    </row>
    <row r="8" spans="1:4" ht="15.75" customHeight="1">
      <c r="A8" s="216" t="s">
        <v>22</v>
      </c>
      <c r="B8" s="29"/>
      <c r="C8" s="29"/>
      <c r="D8" s="568"/>
    </row>
    <row r="9" spans="1:4" ht="15.75" customHeight="1">
      <c r="A9" s="216" t="s">
        <v>23</v>
      </c>
      <c r="B9" s="29"/>
      <c r="C9" s="29"/>
      <c r="D9" s="568"/>
    </row>
    <row r="10" spans="1:4" ht="15.75" customHeight="1">
      <c r="A10" s="216" t="s">
        <v>24</v>
      </c>
      <c r="B10" s="29"/>
      <c r="C10" s="29"/>
      <c r="D10" s="568"/>
    </row>
    <row r="11" spans="1:4" ht="15.75" customHeight="1">
      <c r="A11" s="216" t="s">
        <v>25</v>
      </c>
      <c r="B11" s="29"/>
      <c r="C11" s="29"/>
      <c r="D11" s="568"/>
    </row>
    <row r="12" spans="1:4" ht="15.75" customHeight="1">
      <c r="A12" s="216" t="s">
        <v>26</v>
      </c>
      <c r="B12" s="29"/>
      <c r="C12" s="29"/>
      <c r="D12" s="568"/>
    </row>
    <row r="13" spans="1:4" ht="15.75" customHeight="1">
      <c r="A13" s="216" t="s">
        <v>27</v>
      </c>
      <c r="B13" s="29"/>
      <c r="C13" s="29"/>
      <c r="D13" s="568"/>
    </row>
    <row r="14" spans="1:4" ht="15.75" customHeight="1">
      <c r="A14" s="216" t="s">
        <v>28</v>
      </c>
      <c r="B14" s="29"/>
      <c r="C14" s="29"/>
      <c r="D14" s="568"/>
    </row>
    <row r="15" spans="1:4" ht="15.75" customHeight="1">
      <c r="A15" s="216" t="s">
        <v>29</v>
      </c>
      <c r="B15" s="29"/>
      <c r="C15" s="29"/>
      <c r="D15" s="568"/>
    </row>
    <row r="16" spans="1:4" ht="15.75" customHeight="1">
      <c r="A16" s="216" t="s">
        <v>30</v>
      </c>
      <c r="B16" s="29"/>
      <c r="C16" s="29"/>
      <c r="D16" s="568"/>
    </row>
    <row r="17" spans="1:4" ht="15.75" customHeight="1">
      <c r="A17" s="216" t="s">
        <v>31</v>
      </c>
      <c r="B17" s="29"/>
      <c r="C17" s="29"/>
      <c r="D17" s="568"/>
    </row>
    <row r="18" spans="1:4" ht="15.75" customHeight="1">
      <c r="A18" s="216" t="s">
        <v>32</v>
      </c>
      <c r="B18" s="29"/>
      <c r="C18" s="29"/>
      <c r="D18" s="568"/>
    </row>
    <row r="19" spans="1:4" ht="15.75" customHeight="1">
      <c r="A19" s="216" t="s">
        <v>33</v>
      </c>
      <c r="B19" s="29"/>
      <c r="C19" s="29"/>
      <c r="D19" s="568"/>
    </row>
    <row r="20" spans="1:4" ht="15.75" customHeight="1">
      <c r="A20" s="216" t="s">
        <v>34</v>
      </c>
      <c r="B20" s="29"/>
      <c r="C20" s="29"/>
      <c r="D20" s="568"/>
    </row>
    <row r="21" spans="1:4" ht="15.75" customHeight="1">
      <c r="A21" s="216" t="s">
        <v>35</v>
      </c>
      <c r="B21" s="29"/>
      <c r="C21" s="29"/>
      <c r="D21" s="568"/>
    </row>
    <row r="22" spans="1:4" ht="15.75" customHeight="1">
      <c r="A22" s="216" t="s">
        <v>36</v>
      </c>
      <c r="B22" s="29"/>
      <c r="C22" s="29"/>
      <c r="D22" s="568"/>
    </row>
    <row r="23" spans="1:4" ht="15.75" customHeight="1">
      <c r="A23" s="216" t="s">
        <v>37</v>
      </c>
      <c r="B23" s="29"/>
      <c r="C23" s="29"/>
      <c r="D23" s="568"/>
    </row>
    <row r="24" spans="1:4" ht="15.75" customHeight="1">
      <c r="A24" s="216" t="s">
        <v>38</v>
      </c>
      <c r="B24" s="29"/>
      <c r="C24" s="29"/>
      <c r="D24" s="568"/>
    </row>
    <row r="25" spans="1:4" ht="15.75" customHeight="1">
      <c r="A25" s="216" t="s">
        <v>39</v>
      </c>
      <c r="B25" s="29"/>
      <c r="C25" s="29"/>
      <c r="D25" s="568"/>
    </row>
    <row r="26" spans="1:4" ht="15.75" customHeight="1">
      <c r="A26" s="216" t="s">
        <v>40</v>
      </c>
      <c r="B26" s="29"/>
      <c r="C26" s="29"/>
      <c r="D26" s="568"/>
    </row>
    <row r="27" spans="1:4" ht="15.75" customHeight="1">
      <c r="A27" s="216" t="s">
        <v>41</v>
      </c>
      <c r="B27" s="29"/>
      <c r="C27" s="29"/>
      <c r="D27" s="568"/>
    </row>
    <row r="28" spans="1:4" ht="15.75" customHeight="1">
      <c r="A28" s="216" t="s">
        <v>42</v>
      </c>
      <c r="B28" s="29"/>
      <c r="C28" s="29"/>
      <c r="D28" s="568"/>
    </row>
    <row r="29" spans="1:4" ht="15.75" customHeight="1">
      <c r="A29" s="216" t="s">
        <v>43</v>
      </c>
      <c r="B29" s="29"/>
      <c r="C29" s="29"/>
      <c r="D29" s="568"/>
    </row>
    <row r="30" spans="1:4" ht="15.75" customHeight="1">
      <c r="A30" s="216" t="s">
        <v>44</v>
      </c>
      <c r="B30" s="29"/>
      <c r="C30" s="29"/>
      <c r="D30" s="568"/>
    </row>
    <row r="31" spans="1:4" ht="15.75" customHeight="1">
      <c r="A31" s="216" t="s">
        <v>45</v>
      </c>
      <c r="B31" s="29"/>
      <c r="C31" s="29"/>
      <c r="D31" s="568"/>
    </row>
    <row r="32" spans="1:4" ht="15.75" customHeight="1">
      <c r="A32" s="216" t="s">
        <v>46</v>
      </c>
      <c r="B32" s="29"/>
      <c r="C32" s="29"/>
      <c r="D32" s="568"/>
    </row>
    <row r="33" spans="1:4" ht="15.75" customHeight="1">
      <c r="A33" s="216" t="s">
        <v>47</v>
      </c>
      <c r="B33" s="29"/>
      <c r="C33" s="29"/>
      <c r="D33" s="568"/>
    </row>
    <row r="34" spans="1:4" ht="15.75" customHeight="1">
      <c r="A34" s="216" t="s">
        <v>127</v>
      </c>
      <c r="B34" s="29"/>
      <c r="C34" s="29"/>
      <c r="D34" s="569"/>
    </row>
    <row r="35" spans="1:4" ht="15.75" customHeight="1">
      <c r="A35" s="216" t="s">
        <v>128</v>
      </c>
      <c r="B35" s="29"/>
      <c r="C35" s="29"/>
      <c r="D35" s="569"/>
    </row>
    <row r="36" spans="1:4" ht="15.75" customHeight="1">
      <c r="A36" s="216" t="s">
        <v>129</v>
      </c>
      <c r="B36" s="29"/>
      <c r="C36" s="29"/>
      <c r="D36" s="569"/>
    </row>
    <row r="37" spans="1:4" ht="15.75" customHeight="1" thickBot="1">
      <c r="A37" s="217" t="s">
        <v>130</v>
      </c>
      <c r="B37" s="30"/>
      <c r="C37" s="30"/>
      <c r="D37" s="570"/>
    </row>
    <row r="38" spans="1:4" ht="15.75" customHeight="1" thickBot="1">
      <c r="A38" s="661" t="s">
        <v>54</v>
      </c>
      <c r="B38" s="662"/>
      <c r="C38" s="218"/>
      <c r="D38" s="571">
        <f>SUM(D5:D37)</f>
        <v>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2"/>
  <headerFooter alignWithMargins="0">
    <oddHeader>&amp;L&amp;G&amp;R&amp;"Times New Roman CE,Félkövér dőlt"&amp;11 6. tájékoztató tábla a 3/2017. (II.2.) önkormányzati rendelethez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30" sqref="C30"/>
    </sheetView>
  </sheetViews>
  <sheetFormatPr defaultColWidth="9.0039062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3" customWidth="1"/>
    <col min="5" max="16384" width="9.375" style="433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152</v>
      </c>
      <c r="B2" s="593"/>
      <c r="C2" s="317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2017. évi előirányzat</v>
      </c>
    </row>
    <row r="4" spans="1:3" s="434" customFormat="1" ht="12" customHeight="1" thickBot="1">
      <c r="A4" s="428"/>
      <c r="B4" s="429" t="s">
        <v>498</v>
      </c>
      <c r="C4" s="430" t="s">
        <v>499</v>
      </c>
    </row>
    <row r="5" spans="1:3" s="435" customFormat="1" ht="12" customHeight="1" thickBot="1">
      <c r="A5" s="20" t="s">
        <v>19</v>
      </c>
      <c r="B5" s="21" t="s">
        <v>253</v>
      </c>
      <c r="C5" s="307">
        <f>+C6+C7+C8+C9+C10+C11</f>
        <v>0</v>
      </c>
    </row>
    <row r="6" spans="1:3" s="435" customFormat="1" ht="12" customHeight="1">
      <c r="A6" s="15" t="s">
        <v>99</v>
      </c>
      <c r="B6" s="436" t="s">
        <v>254</v>
      </c>
      <c r="C6" s="310">
        <f>'9.1.3. sz. mell'!C11</f>
        <v>0</v>
      </c>
    </row>
    <row r="7" spans="1:3" s="435" customFormat="1" ht="12" customHeight="1">
      <c r="A7" s="14" t="s">
        <v>100</v>
      </c>
      <c r="B7" s="437" t="s">
        <v>255</v>
      </c>
      <c r="C7" s="310">
        <f>'9.1.3. sz. mell'!C12</f>
        <v>0</v>
      </c>
    </row>
    <row r="8" spans="1:3" s="435" customFormat="1" ht="12" customHeight="1">
      <c r="A8" s="14" t="s">
        <v>101</v>
      </c>
      <c r="B8" s="437" t="s">
        <v>556</v>
      </c>
      <c r="C8" s="310">
        <f>'9.1.3. sz. mell'!C13</f>
        <v>0</v>
      </c>
    </row>
    <row r="9" spans="1:3" s="435" customFormat="1" ht="12" customHeight="1">
      <c r="A9" s="14" t="s">
        <v>102</v>
      </c>
      <c r="B9" s="437" t="s">
        <v>257</v>
      </c>
      <c r="C9" s="310">
        <f>'9.1.3. sz. mell'!C14</f>
        <v>0</v>
      </c>
    </row>
    <row r="10" spans="1:3" s="435" customFormat="1" ht="12" customHeight="1">
      <c r="A10" s="14" t="s">
        <v>148</v>
      </c>
      <c r="B10" s="303" t="s">
        <v>437</v>
      </c>
      <c r="C10" s="310">
        <f>'9.1.3. sz. mell'!C15</f>
        <v>0</v>
      </c>
    </row>
    <row r="11" spans="1:3" s="435" customFormat="1" ht="12" customHeight="1" thickBot="1">
      <c r="A11" s="16" t="s">
        <v>103</v>
      </c>
      <c r="B11" s="304" t="s">
        <v>438</v>
      </c>
      <c r="C11" s="310">
        <f>'9.1.3. sz. mell'!C16</f>
        <v>0</v>
      </c>
    </row>
    <row r="12" spans="1:3" s="435" customFormat="1" ht="12" customHeight="1" thickBot="1">
      <c r="A12" s="20" t="s">
        <v>20</v>
      </c>
      <c r="B12" s="302" t="s">
        <v>258</v>
      </c>
      <c r="C12" s="307">
        <f>+C13+C14+C15+C16+C17</f>
        <v>0</v>
      </c>
    </row>
    <row r="13" spans="1:3" s="435" customFormat="1" ht="12" customHeight="1">
      <c r="A13" s="15" t="s">
        <v>105</v>
      </c>
      <c r="B13" s="436" t="s">
        <v>259</v>
      </c>
      <c r="C13" s="310">
        <f>'9.1.3. sz. mell'!C18+'9.2.3. sz. mell'!C22+'9.3.3. sz. mell'!C22+'9.4.3. sz. mell'!C22+'9.5.3. sz. mell'!C22+'9.6.3. sz. mell'!C22+'9.7.3. sz. mell'!C22</f>
        <v>0</v>
      </c>
    </row>
    <row r="14" spans="1:3" s="435" customFormat="1" ht="12" customHeight="1">
      <c r="A14" s="14" t="s">
        <v>106</v>
      </c>
      <c r="B14" s="437" t="s">
        <v>260</v>
      </c>
      <c r="C14" s="309">
        <f>'9.1.3. sz. mell'!C19</f>
        <v>0</v>
      </c>
    </row>
    <row r="15" spans="1:3" s="435" customFormat="1" ht="12" customHeight="1">
      <c r="A15" s="14" t="s">
        <v>107</v>
      </c>
      <c r="B15" s="437" t="s">
        <v>427</v>
      </c>
      <c r="C15" s="309">
        <f>'9.1.3. sz. mell'!C20+'9.2.3. sz. mell'!C23+'9.3.3. sz. mell'!C23+'9.4.3. sz. mell'!C23+'9.5.3. sz. mell'!C23+'9.6.3. sz. mell'!C23+'9.7.3. sz. mell'!C23</f>
        <v>0</v>
      </c>
    </row>
    <row r="16" spans="1:3" s="435" customFormat="1" ht="12" customHeight="1">
      <c r="A16" s="14" t="s">
        <v>108</v>
      </c>
      <c r="B16" s="437" t="s">
        <v>428</v>
      </c>
      <c r="C16" s="309">
        <f>'9.1.3. sz. mell'!C21</f>
        <v>0</v>
      </c>
    </row>
    <row r="17" spans="1:3" s="435" customFormat="1" ht="12" customHeight="1">
      <c r="A17" s="14" t="s">
        <v>109</v>
      </c>
      <c r="B17" s="437" t="s">
        <v>261</v>
      </c>
      <c r="C17" s="309">
        <f>'9.1.3. sz. mell'!C22+'9.2.3. sz. mell'!C24+'9.3.3. sz. mell'!C24+'9.4.3. sz. mell'!C24+'9.5.3. sz. mell'!C24+'9.6.3. sz. mell'!C24+'9.7.3. sz. mell'!C24</f>
        <v>0</v>
      </c>
    </row>
    <row r="18" spans="1:3" s="435" customFormat="1" ht="12" customHeight="1" thickBot="1">
      <c r="A18" s="16" t="s">
        <v>118</v>
      </c>
      <c r="B18" s="304" t="s">
        <v>262</v>
      </c>
      <c r="C18" s="309">
        <f>'9.1.3. sz. mell'!C23+'9.2.3. sz. mell'!C25+'9.3.3. sz. mell'!C25+'9.4.3. sz. mell'!C25+'9.5.3. sz. mell'!C25+'9.6.3. sz. mell'!C25+'9.7.3. sz. mell'!C25</f>
        <v>0</v>
      </c>
    </row>
    <row r="19" spans="1:3" s="435" customFormat="1" ht="12" customHeight="1" thickBot="1">
      <c r="A19" s="20" t="s">
        <v>21</v>
      </c>
      <c r="B19" s="21" t="s">
        <v>263</v>
      </c>
      <c r="C19" s="307">
        <f>+C20+C21+C22+C23+C24</f>
        <v>0</v>
      </c>
    </row>
    <row r="20" spans="1:3" s="435" customFormat="1" ht="12" customHeight="1">
      <c r="A20" s="15" t="s">
        <v>88</v>
      </c>
      <c r="B20" s="436" t="s">
        <v>264</v>
      </c>
      <c r="C20" s="310">
        <f>'9.1.3. sz. mell'!C25+'9.2.3. sz. mell'!C28</f>
        <v>0</v>
      </c>
    </row>
    <row r="21" spans="1:3" s="435" customFormat="1" ht="12" customHeight="1">
      <c r="A21" s="14" t="s">
        <v>89</v>
      </c>
      <c r="B21" s="437" t="s">
        <v>265</v>
      </c>
      <c r="C21" s="310">
        <f>'9.1.3. sz. mell'!C26</f>
        <v>0</v>
      </c>
    </row>
    <row r="22" spans="1:3" s="435" customFormat="1" ht="12" customHeight="1">
      <c r="A22" s="14" t="s">
        <v>90</v>
      </c>
      <c r="B22" s="437" t="s">
        <v>429</v>
      </c>
      <c r="C22" s="309">
        <f>'9.1.3. sz. mell'!C27+'9.2.3. sz. mell'!C29+'9.3.3. sz. mell'!C28+'9.4.3. sz. mell'!C28+'9.5.3. sz. mell'!C28+'9.6.3. sz. mell'!C28+'9.7.3. sz. mell'!C28</f>
        <v>0</v>
      </c>
    </row>
    <row r="23" spans="1:3" s="435" customFormat="1" ht="12" customHeight="1">
      <c r="A23" s="14" t="s">
        <v>91</v>
      </c>
      <c r="B23" s="437" t="s">
        <v>430</v>
      </c>
      <c r="C23" s="309">
        <f>'9.1.3. sz. mell'!C28</f>
        <v>0</v>
      </c>
    </row>
    <row r="24" spans="1:3" s="435" customFormat="1" ht="12" customHeight="1">
      <c r="A24" s="14" t="s">
        <v>171</v>
      </c>
      <c r="B24" s="437" t="s">
        <v>266</v>
      </c>
      <c r="C24" s="309">
        <f>'9.1.3. sz. mell'!C29+'9.2.3. sz. mell'!C30+'9.3.3. sz. mell'!C29+'9.4.3. sz. mell'!C29+'9.5.3. sz. mell'!C29+'9.6.3. sz. mell'!C29+'9.7.3. sz. mell'!C29</f>
        <v>0</v>
      </c>
    </row>
    <row r="25" spans="1:3" s="435" customFormat="1" ht="12" customHeight="1" thickBot="1">
      <c r="A25" s="16" t="s">
        <v>172</v>
      </c>
      <c r="B25" s="438" t="s">
        <v>267</v>
      </c>
      <c r="C25" s="309">
        <f>'9.1.3. sz. mell'!C30+'9.2.3. sz. mell'!C31+'9.3.3. sz. mell'!C30+'9.4.3. sz. mell'!C30+'9.5.3. sz. mell'!C30+'9.6.3. sz. mell'!C30+'9.7.3. sz. mell'!C30</f>
        <v>0</v>
      </c>
    </row>
    <row r="26" spans="1:3" s="435" customFormat="1" ht="12" customHeight="1" thickBot="1">
      <c r="A26" s="20" t="s">
        <v>173</v>
      </c>
      <c r="B26" s="21" t="s">
        <v>566</v>
      </c>
      <c r="C26" s="313">
        <f>SUM(C27:C33)</f>
        <v>87316562</v>
      </c>
    </row>
    <row r="27" spans="1:3" s="435" customFormat="1" ht="12" customHeight="1">
      <c r="A27" s="15" t="s">
        <v>269</v>
      </c>
      <c r="B27" s="436" t="s">
        <v>561</v>
      </c>
      <c r="C27" s="310">
        <f>'9.1.3. sz. mell'!C32</f>
        <v>0</v>
      </c>
    </row>
    <row r="28" spans="1:3" s="435" customFormat="1" ht="12" customHeight="1">
      <c r="A28" s="14" t="s">
        <v>270</v>
      </c>
      <c r="B28" s="437" t="s">
        <v>562</v>
      </c>
      <c r="C28" s="310">
        <f>'9.1.3. sz. mell'!C33</f>
        <v>0</v>
      </c>
    </row>
    <row r="29" spans="1:3" s="435" customFormat="1" ht="12" customHeight="1">
      <c r="A29" s="14" t="s">
        <v>271</v>
      </c>
      <c r="B29" s="437" t="s">
        <v>563</v>
      </c>
      <c r="C29" s="310">
        <v>87316562</v>
      </c>
    </row>
    <row r="30" spans="1:3" s="435" customFormat="1" ht="12" customHeight="1">
      <c r="A30" s="14" t="s">
        <v>272</v>
      </c>
      <c r="B30" s="437" t="s">
        <v>564</v>
      </c>
      <c r="C30" s="310">
        <f>'9.1.3. sz. mell'!C35</f>
        <v>0</v>
      </c>
    </row>
    <row r="31" spans="1:3" s="435" customFormat="1" ht="12" customHeight="1">
      <c r="A31" s="14" t="s">
        <v>558</v>
      </c>
      <c r="B31" s="437" t="s">
        <v>273</v>
      </c>
      <c r="C31" s="310">
        <f>'9.1.3. sz. mell'!C36</f>
        <v>0</v>
      </c>
    </row>
    <row r="32" spans="1:3" s="435" customFormat="1" ht="12" customHeight="1">
      <c r="A32" s="14" t="s">
        <v>559</v>
      </c>
      <c r="B32" s="437" t="s">
        <v>274</v>
      </c>
      <c r="C32" s="310">
        <f>'9.1.3. sz. mell'!C37</f>
        <v>0</v>
      </c>
    </row>
    <row r="33" spans="1:3" s="435" customFormat="1" ht="12" customHeight="1" thickBot="1">
      <c r="A33" s="16" t="s">
        <v>560</v>
      </c>
      <c r="B33" s="526" t="s">
        <v>275</v>
      </c>
      <c r="C33" s="311">
        <f>'9.1.3. sz. mell'!C38+'9.2.3. sz. mell'!C26+'9.3.3. sz. mell'!C26+'9.4.3. sz. mell'!C26+'9.5.3. sz. mell'!C26+'9.6.3. sz. mell'!C26+'9.7.3. sz. mell'!C26</f>
        <v>0</v>
      </c>
    </row>
    <row r="34" spans="1:3" s="435" customFormat="1" ht="12" customHeight="1" thickBot="1">
      <c r="A34" s="20" t="s">
        <v>23</v>
      </c>
      <c r="B34" s="21" t="s">
        <v>439</v>
      </c>
      <c r="C34" s="307">
        <f>SUM(C35:C45)</f>
        <v>2570000</v>
      </c>
    </row>
    <row r="35" spans="1:3" s="435" customFormat="1" ht="12" customHeight="1">
      <c r="A35" s="15" t="s">
        <v>92</v>
      </c>
      <c r="B35" s="436" t="s">
        <v>278</v>
      </c>
      <c r="C35" s="310">
        <f>'9.1.3. sz. mell'!C40+'9.2.3. sz. mell'!C10+'9.3.3. sz. mell'!C10+'9.4.3. sz. mell'!C10+'9.5.3. sz. mell'!C10+'9.6.3. sz. mell'!C10+'9.7.3. sz. mell'!C10</f>
        <v>0</v>
      </c>
    </row>
    <row r="36" spans="1:3" s="435" customFormat="1" ht="12" customHeight="1">
      <c r="A36" s="14" t="s">
        <v>93</v>
      </c>
      <c r="B36" s="437" t="s">
        <v>279</v>
      </c>
      <c r="C36" s="310">
        <f>'9.1.3. sz. mell'!C41+'9.2.3. sz. mell'!C11+'9.3.3. sz. mell'!C11+'9.4.3. sz. mell'!C11+'9.5.3. sz. mell'!C11+'9.6.3. sz. mell'!C11+'9.7.3. sz. mell'!C11</f>
        <v>120000</v>
      </c>
    </row>
    <row r="37" spans="1:3" s="435" customFormat="1" ht="12" customHeight="1">
      <c r="A37" s="14" t="s">
        <v>94</v>
      </c>
      <c r="B37" s="437" t="s">
        <v>280</v>
      </c>
      <c r="C37" s="310">
        <v>2000000</v>
      </c>
    </row>
    <row r="38" spans="1:3" s="435" customFormat="1" ht="12" customHeight="1">
      <c r="A38" s="14" t="s">
        <v>175</v>
      </c>
      <c r="B38" s="437" t="s">
        <v>281</v>
      </c>
      <c r="C38" s="310">
        <f>'9.1.3. sz. mell'!C43+'9.2.3. sz. mell'!C13+'9.3.3. sz. mell'!C13+'9.4.3. sz. mell'!C13+'9.5.3. sz. mell'!C13+'9.6.3. sz. mell'!C13+'9.7.3. sz. mell'!C13</f>
        <v>0</v>
      </c>
    </row>
    <row r="39" spans="1:3" s="435" customFormat="1" ht="12" customHeight="1">
      <c r="A39" s="14" t="s">
        <v>176</v>
      </c>
      <c r="B39" s="437" t="s">
        <v>282</v>
      </c>
      <c r="C39" s="310">
        <f>'9.1.3. sz. mell'!C44+'9.2.3. sz. mell'!C14+'9.3.3. sz. mell'!C14+'9.4.3. sz. mell'!C14+'9.5.3. sz. mell'!C14+'9.6.3. sz. mell'!C14+'9.7.3. sz. mell'!C14</f>
        <v>0</v>
      </c>
    </row>
    <row r="40" spans="1:3" s="435" customFormat="1" ht="12" customHeight="1">
      <c r="A40" s="14" t="s">
        <v>177</v>
      </c>
      <c r="B40" s="437" t="s">
        <v>283</v>
      </c>
      <c r="C40" s="310">
        <f>'9.1.3. sz. mell'!C45+'9.2.3. sz. mell'!C15+'9.3.3. sz. mell'!C15+'9.4.3. sz. mell'!C15+'9.5.3. sz. mell'!C15+'9.6.3. sz. mell'!C15+'9.7.3. sz. mell'!C15</f>
        <v>0</v>
      </c>
    </row>
    <row r="41" spans="1:3" s="435" customFormat="1" ht="12" customHeight="1">
      <c r="A41" s="14" t="s">
        <v>178</v>
      </c>
      <c r="B41" s="437" t="s">
        <v>284</v>
      </c>
      <c r="C41" s="310">
        <f>'9.1.3. sz. mell'!C46+'9.2.3. sz. mell'!C16+'9.3.3. sz. mell'!C16+'9.4.3. sz. mell'!C16+'9.5.3. sz. mell'!C16+'9.6.3. sz. mell'!C16+'9.7.3. sz. mell'!C16</f>
        <v>0</v>
      </c>
    </row>
    <row r="42" spans="1:3" s="435" customFormat="1" ht="12" customHeight="1">
      <c r="A42" s="14" t="s">
        <v>179</v>
      </c>
      <c r="B42" s="437" t="s">
        <v>565</v>
      </c>
      <c r="C42" s="310">
        <f>'9.1.3. sz. mell'!C47+'9.2.3. sz. mell'!C17+'9.3.3. sz. mell'!C17+'9.4.3. sz. mell'!C17+'9.5.3. sz. mell'!C17+'9.6.3. sz. mell'!C17+'9.7.3. sz. mell'!C17</f>
        <v>0</v>
      </c>
    </row>
    <row r="43" spans="1:3" s="435" customFormat="1" ht="12" customHeight="1">
      <c r="A43" s="14" t="s">
        <v>276</v>
      </c>
      <c r="B43" s="437" t="s">
        <v>286</v>
      </c>
      <c r="C43" s="310">
        <f>'9.1.3. sz. mell'!C48+'9.2.3. sz. mell'!C18+'9.3.3. sz. mell'!C18+'9.4.3. sz. mell'!C18+'9.5.3. sz. mell'!C18+'9.6.3. sz. mell'!C18+'9.7.3. sz. mell'!C18</f>
        <v>0</v>
      </c>
    </row>
    <row r="44" spans="1:3" s="435" customFormat="1" ht="12" customHeight="1">
      <c r="A44" s="16" t="s">
        <v>277</v>
      </c>
      <c r="B44" s="438" t="s">
        <v>441</v>
      </c>
      <c r="C44" s="310">
        <f>'9.1. sz. mell'!C49+'9.2. sz. mell'!C19+'9.3. sz. mell'!C19+'9.4. sz. mell'!C18+'9.5. sz. mell'!C18+'9.6. sz. mell'!C18+'9.7. sz. mell'!C18</f>
        <v>0</v>
      </c>
    </row>
    <row r="45" spans="1:3" s="435" customFormat="1" ht="12" customHeight="1" thickBot="1">
      <c r="A45" s="16" t="s">
        <v>440</v>
      </c>
      <c r="B45" s="304" t="s">
        <v>287</v>
      </c>
      <c r="C45" s="310">
        <f>'9.1.3. sz. mell'!C50+'9.2.3. sz. mell'!C20+'9.3.3. sz. mell'!C20+'9.4.3. sz. mell'!C20+'9.5.3. sz. mell'!C20+'9.6.3. sz. mell'!C20+'9.7.3. sz. mell'!C20</f>
        <v>450000</v>
      </c>
    </row>
    <row r="46" spans="1:3" s="435" customFormat="1" ht="12" customHeight="1" thickBot="1">
      <c r="A46" s="20" t="s">
        <v>24</v>
      </c>
      <c r="B46" s="21" t="s">
        <v>288</v>
      </c>
      <c r="C46" s="307">
        <f>SUM(C47:C51)</f>
        <v>0</v>
      </c>
    </row>
    <row r="47" spans="1:3" s="435" customFormat="1" ht="12" customHeight="1">
      <c r="A47" s="15" t="s">
        <v>95</v>
      </c>
      <c r="B47" s="436" t="s">
        <v>292</v>
      </c>
      <c r="C47" s="480">
        <f>'9.1.3. sz. mell'!C52+'9.2.3. sz. mell'!C33+'9.3.3. sz. mell'!C32+'9.4.3. sz. mell'!C32+'9.5.3. sz. mell'!C32+'9.6.3. sz. mell'!C32+'9.7.3. sz. mell'!C32</f>
        <v>0</v>
      </c>
    </row>
    <row r="48" spans="1:3" s="435" customFormat="1" ht="12" customHeight="1">
      <c r="A48" s="14" t="s">
        <v>96</v>
      </c>
      <c r="B48" s="437" t="s">
        <v>293</v>
      </c>
      <c r="C48" s="480">
        <f>'9.1.3. sz. mell'!C53+'9.2.3. sz. mell'!C34+'9.3.3. sz. mell'!C33+'9.4.3. sz. mell'!C33+'9.5.3. sz. mell'!C33+'9.6.3. sz. mell'!C33+'9.7.3. sz. mell'!C33</f>
        <v>0</v>
      </c>
    </row>
    <row r="49" spans="1:3" s="435" customFormat="1" ht="12" customHeight="1">
      <c r="A49" s="14" t="s">
        <v>289</v>
      </c>
      <c r="B49" s="437" t="s">
        <v>294</v>
      </c>
      <c r="C49" s="480">
        <f>'9.1.3. sz. mell'!C54+'9.2.3. sz. mell'!C35+'9.3.3. sz. mell'!C34+'9.4.3. sz. mell'!C34+'9.5.3. sz. mell'!C34+'9.6.3. sz. mell'!C34+'9.7.3. sz. mell'!C34</f>
        <v>0</v>
      </c>
    </row>
    <row r="50" spans="1:3" s="435" customFormat="1" ht="12" customHeight="1">
      <c r="A50" s="14" t="s">
        <v>290</v>
      </c>
      <c r="B50" s="437" t="s">
        <v>295</v>
      </c>
      <c r="C50" s="312">
        <f>'9.1.3. sz. mell'!C55</f>
        <v>0</v>
      </c>
    </row>
    <row r="51" spans="1:3" s="435" customFormat="1" ht="12" customHeight="1" thickBot="1">
      <c r="A51" s="16" t="s">
        <v>291</v>
      </c>
      <c r="B51" s="304" t="s">
        <v>296</v>
      </c>
      <c r="C51" s="312">
        <f>'9.1.3. sz. mell'!C56</f>
        <v>0</v>
      </c>
    </row>
    <row r="52" spans="1:3" s="435" customFormat="1" ht="12" customHeight="1" thickBot="1">
      <c r="A52" s="20" t="s">
        <v>180</v>
      </c>
      <c r="B52" s="21" t="s">
        <v>297</v>
      </c>
      <c r="C52" s="307">
        <f>SUM(C53:C55)</f>
        <v>0</v>
      </c>
    </row>
    <row r="53" spans="1:3" s="435" customFormat="1" ht="12" customHeight="1">
      <c r="A53" s="15" t="s">
        <v>97</v>
      </c>
      <c r="B53" s="436" t="s">
        <v>298</v>
      </c>
      <c r="C53" s="310">
        <f>'9.1.3. sz. mell'!C58</f>
        <v>0</v>
      </c>
    </row>
    <row r="54" spans="1:3" s="435" customFormat="1" ht="12" customHeight="1">
      <c r="A54" s="14" t="s">
        <v>98</v>
      </c>
      <c r="B54" s="437" t="s">
        <v>431</v>
      </c>
      <c r="C54" s="310">
        <f>'9.1.3. sz. mell'!C59</f>
        <v>0</v>
      </c>
    </row>
    <row r="55" spans="1:3" s="435" customFormat="1" ht="12" customHeight="1">
      <c r="A55" s="14" t="s">
        <v>301</v>
      </c>
      <c r="B55" s="437" t="s">
        <v>299</v>
      </c>
      <c r="C55" s="309">
        <f>'9.1.3. sz. mell'!C60+'9.2.3. sz. mell'!C36+'9.3.3. sz. mell'!C35+'9.4.3. sz. mell'!C35+'9.5.3. sz. mell'!C35+'9.6.3. sz. mell'!C35+'9.7.3. sz. mell'!C35</f>
        <v>0</v>
      </c>
    </row>
    <row r="56" spans="1:3" s="435" customFormat="1" ht="12" customHeight="1" thickBot="1">
      <c r="A56" s="16" t="s">
        <v>302</v>
      </c>
      <c r="B56" s="304" t="s">
        <v>300</v>
      </c>
      <c r="C56" s="311">
        <f>'9.1.3. sz. mell'!C61</f>
        <v>0</v>
      </c>
    </row>
    <row r="57" spans="1:3" s="435" customFormat="1" ht="12" customHeight="1" thickBot="1">
      <c r="A57" s="20" t="s">
        <v>26</v>
      </c>
      <c r="B57" s="302" t="s">
        <v>303</v>
      </c>
      <c r="C57" s="307">
        <f>SUM(C58:C60)</f>
        <v>0</v>
      </c>
    </row>
    <row r="58" spans="1:3" s="435" customFormat="1" ht="12" customHeight="1">
      <c r="A58" s="15" t="s">
        <v>181</v>
      </c>
      <c r="B58" s="436" t="s">
        <v>305</v>
      </c>
      <c r="C58" s="312">
        <f>'9.1.3. sz. mell'!C63</f>
        <v>0</v>
      </c>
    </row>
    <row r="59" spans="1:3" s="435" customFormat="1" ht="12" customHeight="1">
      <c r="A59" s="14" t="s">
        <v>182</v>
      </c>
      <c r="B59" s="437" t="s">
        <v>432</v>
      </c>
      <c r="C59" s="312">
        <f>'9.1.3. sz. mell'!C64</f>
        <v>0</v>
      </c>
    </row>
    <row r="60" spans="1:3" s="435" customFormat="1" ht="12" customHeight="1">
      <c r="A60" s="14" t="s">
        <v>231</v>
      </c>
      <c r="B60" s="437" t="s">
        <v>306</v>
      </c>
      <c r="C60" s="312">
        <f>'9.1.3. sz. mell'!C65+'9.2.3. sz. mell'!C37+'9.3.3. sz. mell'!C36+'9.4.3. sz. mell'!C36+'9.5.3. sz. mell'!C36+'9.6.3. sz. mell'!C36+'9.7.3. sz. mell'!C36</f>
        <v>0</v>
      </c>
    </row>
    <row r="61" spans="1:3" s="435" customFormat="1" ht="12" customHeight="1" thickBot="1">
      <c r="A61" s="16" t="s">
        <v>304</v>
      </c>
      <c r="B61" s="304" t="s">
        <v>307</v>
      </c>
      <c r="C61" s="312">
        <f>'9.1.3. sz. mell'!C66</f>
        <v>0</v>
      </c>
    </row>
    <row r="62" spans="1:3" s="435" customFormat="1" ht="12" customHeight="1" thickBot="1">
      <c r="A62" s="503" t="s">
        <v>481</v>
      </c>
      <c r="B62" s="21" t="s">
        <v>308</v>
      </c>
      <c r="C62" s="313">
        <f>+C5+C12+C19+C26+C34+C46+C52+C57</f>
        <v>89886562</v>
      </c>
    </row>
    <row r="63" spans="1:3" s="435" customFormat="1" ht="12" customHeight="1" thickBot="1">
      <c r="A63" s="483" t="s">
        <v>309</v>
      </c>
      <c r="B63" s="302" t="s">
        <v>310</v>
      </c>
      <c r="C63" s="307">
        <f>SUM(C64:C66)</f>
        <v>0</v>
      </c>
    </row>
    <row r="64" spans="1:3" s="435" customFormat="1" ht="12" customHeight="1">
      <c r="A64" s="15" t="s">
        <v>341</v>
      </c>
      <c r="B64" s="436" t="s">
        <v>311</v>
      </c>
      <c r="C64" s="312">
        <f>'9.1.3. sz. mell'!C69</f>
        <v>0</v>
      </c>
    </row>
    <row r="65" spans="1:3" s="435" customFormat="1" ht="12" customHeight="1">
      <c r="A65" s="14" t="s">
        <v>350</v>
      </c>
      <c r="B65" s="437" t="s">
        <v>312</v>
      </c>
      <c r="C65" s="312">
        <f>'9.1.3. sz. mell'!C70</f>
        <v>0</v>
      </c>
    </row>
    <row r="66" spans="1:3" s="435" customFormat="1" ht="12" customHeight="1" thickBot="1">
      <c r="A66" s="16" t="s">
        <v>351</v>
      </c>
      <c r="B66" s="499" t="s">
        <v>466</v>
      </c>
      <c r="C66" s="312">
        <f>'9.1.3. sz. mell'!C71</f>
        <v>0</v>
      </c>
    </row>
    <row r="67" spans="1:3" s="435" customFormat="1" ht="12" customHeight="1" thickBot="1">
      <c r="A67" s="483" t="s">
        <v>314</v>
      </c>
      <c r="B67" s="302" t="s">
        <v>315</v>
      </c>
      <c r="C67" s="307">
        <f>SUM(C68:C71)</f>
        <v>0</v>
      </c>
    </row>
    <row r="68" spans="1:3" s="435" customFormat="1" ht="12" customHeight="1">
      <c r="A68" s="15" t="s">
        <v>149</v>
      </c>
      <c r="B68" s="436" t="s">
        <v>316</v>
      </c>
      <c r="C68" s="312">
        <f>'9.1.3. sz. mell'!C73</f>
        <v>0</v>
      </c>
    </row>
    <row r="69" spans="1:3" s="435" customFormat="1" ht="12" customHeight="1">
      <c r="A69" s="14" t="s">
        <v>150</v>
      </c>
      <c r="B69" s="437" t="s">
        <v>317</v>
      </c>
      <c r="C69" s="312">
        <f>'9.1.3. sz. mell'!C74</f>
        <v>0</v>
      </c>
    </row>
    <row r="70" spans="1:3" s="435" customFormat="1" ht="12" customHeight="1">
      <c r="A70" s="14" t="s">
        <v>342</v>
      </c>
      <c r="B70" s="437" t="s">
        <v>318</v>
      </c>
      <c r="C70" s="312">
        <f>'9.1.3. sz. mell'!C75</f>
        <v>0</v>
      </c>
    </row>
    <row r="71" spans="1:3" s="435" customFormat="1" ht="12" customHeight="1" thickBot="1">
      <c r="A71" s="16" t="s">
        <v>343</v>
      </c>
      <c r="B71" s="304" t="s">
        <v>319</v>
      </c>
      <c r="C71" s="312">
        <f>'9.1.3. sz. mell'!C76</f>
        <v>0</v>
      </c>
    </row>
    <row r="72" spans="1:3" s="435" customFormat="1" ht="12" customHeight="1" thickBot="1">
      <c r="A72" s="483" t="s">
        <v>320</v>
      </c>
      <c r="B72" s="302" t="s">
        <v>321</v>
      </c>
      <c r="C72" s="307">
        <f>SUM(C73:C74)</f>
        <v>0</v>
      </c>
    </row>
    <row r="73" spans="1:3" s="435" customFormat="1" ht="12" customHeight="1">
      <c r="A73" s="15" t="s">
        <v>344</v>
      </c>
      <c r="B73" s="436" t="s">
        <v>322</v>
      </c>
      <c r="C73" s="312">
        <f>'9.1.3. sz. mell'!C78+'9.2.3. sz. mell'!C40+'9.3.3. sz. mell'!C39+'9.4.3. sz. mell'!C39+'9.5.3. sz. mell'!C39+'9.6.3. sz. mell'!C39+'9.7.3. sz. mell'!C39</f>
        <v>0</v>
      </c>
    </row>
    <row r="74" spans="1:3" s="435" customFormat="1" ht="12" customHeight="1" thickBot="1">
      <c r="A74" s="16" t="s">
        <v>345</v>
      </c>
      <c r="B74" s="304" t="s">
        <v>323</v>
      </c>
      <c r="C74" s="312">
        <f>'9.1.3. sz. mell'!C79+'9.2.3. sz. mell'!C41+'9.3.3. sz. mell'!C40+'9.4.3. sz. mell'!C40+'9.5.3. sz. mell'!C40+'9.6.3. sz. mell'!C40+'9.7.3. sz. mell'!C40</f>
        <v>0</v>
      </c>
    </row>
    <row r="75" spans="1:3" s="435" customFormat="1" ht="12" customHeight="1" thickBot="1">
      <c r="A75" s="483" t="s">
        <v>324</v>
      </c>
      <c r="B75" s="302" t="s">
        <v>325</v>
      </c>
      <c r="C75" s="307">
        <f>SUM(C76:C78)</f>
        <v>0</v>
      </c>
    </row>
    <row r="76" spans="1:3" s="435" customFormat="1" ht="12" customHeight="1">
      <c r="A76" s="15" t="s">
        <v>346</v>
      </c>
      <c r="B76" s="436" t="s">
        <v>326</v>
      </c>
      <c r="C76" s="312">
        <f>'9.1.3. sz. mell'!C81</f>
        <v>0</v>
      </c>
    </row>
    <row r="77" spans="1:3" s="435" customFormat="1" ht="12" customHeight="1">
      <c r="A77" s="14" t="s">
        <v>347</v>
      </c>
      <c r="B77" s="437" t="s">
        <v>327</v>
      </c>
      <c r="C77" s="312">
        <f>'9.1.3. sz. mell'!C82</f>
        <v>0</v>
      </c>
    </row>
    <row r="78" spans="1:3" s="435" customFormat="1" ht="12" customHeight="1" thickBot="1">
      <c r="A78" s="16" t="s">
        <v>348</v>
      </c>
      <c r="B78" s="304" t="s">
        <v>328</v>
      </c>
      <c r="C78" s="312">
        <f>'9.1.3. sz. mell'!C83</f>
        <v>0</v>
      </c>
    </row>
    <row r="79" spans="1:3" s="435" customFormat="1" ht="12" customHeight="1" thickBot="1">
      <c r="A79" s="483" t="s">
        <v>329</v>
      </c>
      <c r="B79" s="302" t="s">
        <v>349</v>
      </c>
      <c r="C79" s="307">
        <f>SUM(C80:C83)</f>
        <v>0</v>
      </c>
    </row>
    <row r="80" spans="1:3" s="435" customFormat="1" ht="12" customHeight="1">
      <c r="A80" s="440" t="s">
        <v>330</v>
      </c>
      <c r="B80" s="436" t="s">
        <v>331</v>
      </c>
      <c r="C80" s="312">
        <f>'9.1.3. sz. mell'!C85</f>
        <v>0</v>
      </c>
    </row>
    <row r="81" spans="1:3" s="435" customFormat="1" ht="12" customHeight="1">
      <c r="A81" s="441" t="s">
        <v>332</v>
      </c>
      <c r="B81" s="437" t="s">
        <v>333</v>
      </c>
      <c r="C81" s="312">
        <f>'9.1.3. sz. mell'!C86</f>
        <v>0</v>
      </c>
    </row>
    <row r="82" spans="1:3" s="435" customFormat="1" ht="12" customHeight="1">
      <c r="A82" s="441" t="s">
        <v>334</v>
      </c>
      <c r="B82" s="437" t="s">
        <v>335</v>
      </c>
      <c r="C82" s="312">
        <f>'9.1.3. sz. mell'!C87</f>
        <v>0</v>
      </c>
    </row>
    <row r="83" spans="1:3" s="435" customFormat="1" ht="12" customHeight="1" thickBot="1">
      <c r="A83" s="442" t="s">
        <v>336</v>
      </c>
      <c r="B83" s="304" t="s">
        <v>337</v>
      </c>
      <c r="C83" s="422">
        <f>'9.1.3. sz. mell'!C88</f>
        <v>0</v>
      </c>
    </row>
    <row r="84" spans="1:3" s="435" customFormat="1" ht="12" customHeight="1" thickBot="1">
      <c r="A84" s="483" t="s">
        <v>338</v>
      </c>
      <c r="B84" s="302" t="s">
        <v>480</v>
      </c>
      <c r="C84" s="579">
        <f>'9.1.3. sz. mell'!C89</f>
        <v>0</v>
      </c>
    </row>
    <row r="85" spans="1:3" s="435" customFormat="1" ht="13.5" customHeight="1" thickBot="1">
      <c r="A85" s="483" t="s">
        <v>340</v>
      </c>
      <c r="B85" s="302" t="s">
        <v>339</v>
      </c>
      <c r="C85" s="579">
        <f>'9.1.3. sz. mell'!C90</f>
        <v>0</v>
      </c>
    </row>
    <row r="86" spans="1:3" s="435" customFormat="1" ht="15.75" customHeight="1" thickBot="1">
      <c r="A86" s="483" t="s">
        <v>352</v>
      </c>
      <c r="B86" s="443" t="s">
        <v>483</v>
      </c>
      <c r="C86" s="313">
        <f>+C63+C67+C72+C75+C79+C85+C84</f>
        <v>0</v>
      </c>
    </row>
    <row r="87" spans="1:3" s="435" customFormat="1" ht="16.5" customHeight="1" thickBot="1">
      <c r="A87" s="484" t="s">
        <v>482</v>
      </c>
      <c r="B87" s="444" t="s">
        <v>484</v>
      </c>
      <c r="C87" s="313">
        <f>+C62+C86</f>
        <v>89886562</v>
      </c>
    </row>
    <row r="88" spans="1:3" s="435" customFormat="1" ht="83.25" customHeight="1">
      <c r="A88" s="5"/>
      <c r="B88" s="6"/>
      <c r="C88" s="314"/>
    </row>
    <row r="89" spans="1:3" ht="16.5" customHeight="1">
      <c r="A89" s="592" t="s">
        <v>48</v>
      </c>
      <c r="B89" s="592"/>
      <c r="C89" s="592"/>
    </row>
    <row r="90" spans="1:3" s="445" customFormat="1" ht="16.5" customHeight="1" thickBot="1">
      <c r="A90" s="594" t="s">
        <v>153</v>
      </c>
      <c r="B90" s="594"/>
      <c r="C90" s="142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2017. évi előirányzat</v>
      </c>
    </row>
    <row r="92" spans="1:3" s="434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6">
        <f>C94+C95+C96+C97+C98+C111</f>
        <v>89586562</v>
      </c>
    </row>
    <row r="94" spans="1:3" ht="12" customHeight="1">
      <c r="A94" s="17" t="s">
        <v>99</v>
      </c>
      <c r="B94" s="10" t="s">
        <v>50</v>
      </c>
      <c r="C94" s="308">
        <f>'9.1.3. sz. mell'!C96+'9.2.3. sz. mell'!C48+'9.3.3. sz. mell'!C47+'9.4.3. sz. mell'!C47+'9.5.3. sz. mell'!C47+'9.6.3. sz. mell'!C47+'9.7.3. sz. mell'!C47</f>
        <v>61460600</v>
      </c>
    </row>
    <row r="95" spans="1:3" ht="12" customHeight="1">
      <c r="A95" s="14" t="s">
        <v>100</v>
      </c>
      <c r="B95" s="8" t="s">
        <v>183</v>
      </c>
      <c r="C95" s="309">
        <f>'9.1.3. sz. mell'!C97+'9.2.3. sz. mell'!C49+'9.3.3. sz. mell'!C48+'9.4.3. sz. mell'!C48+'9.5.3. sz. mell'!C48+'9.6.3. sz. mell'!C48+'9.7.3. sz. mell'!C48</f>
        <v>13836962</v>
      </c>
    </row>
    <row r="96" spans="1:3" ht="12" customHeight="1">
      <c r="A96" s="14" t="s">
        <v>101</v>
      </c>
      <c r="B96" s="8" t="s">
        <v>140</v>
      </c>
      <c r="C96" s="309">
        <f>'9.1.3. sz. mell'!C98+'9.2.3. sz. mell'!C50+'9.3.3. sz. mell'!C49+'9.4.3. sz. mell'!C49+'9.5.3. sz. mell'!C49+'9.6.3. sz. mell'!C49+'9.7.3. sz. mell'!C49</f>
        <v>14289000</v>
      </c>
    </row>
    <row r="97" spans="1:3" ht="12" customHeight="1">
      <c r="A97" s="14" t="s">
        <v>102</v>
      </c>
      <c r="B97" s="11" t="s">
        <v>184</v>
      </c>
      <c r="C97" s="309">
        <f>'9.1.3. sz. mell'!C99+'9.2.3. sz. mell'!C51+'9.3.3. sz. mell'!C50+'9.4.3. sz. mell'!C50+'9.5.3. sz. mell'!C50+'9.6.3. sz. mell'!C50+'9.7.3. sz. mell'!C50</f>
        <v>0</v>
      </c>
    </row>
    <row r="98" spans="1:3" ht="12" customHeight="1">
      <c r="A98" s="14" t="s">
        <v>113</v>
      </c>
      <c r="B98" s="19" t="s">
        <v>185</v>
      </c>
      <c r="C98" s="309">
        <f>'9.1.3. sz. mell'!C100+'9.2.3. sz. mell'!C52+'9.3.3. sz. mell'!C51+'9.4.3. sz. mell'!C51+'9.5.3. sz. mell'!C51+'9.6.3. sz. mell'!C51+'9.7.3. sz. mell'!C51</f>
        <v>0</v>
      </c>
    </row>
    <row r="99" spans="1:3" ht="12" customHeight="1">
      <c r="A99" s="14" t="s">
        <v>103</v>
      </c>
      <c r="B99" s="8" t="s">
        <v>447</v>
      </c>
      <c r="C99" s="311">
        <f>'9.1.3. sz. mell'!C101</f>
        <v>0</v>
      </c>
    </row>
    <row r="100" spans="1:3" ht="12" customHeight="1">
      <c r="A100" s="14" t="s">
        <v>104</v>
      </c>
      <c r="B100" s="147" t="s">
        <v>446</v>
      </c>
      <c r="C100" s="311">
        <f>'9.1.3. sz. mell'!C102</f>
        <v>0</v>
      </c>
    </row>
    <row r="101" spans="1:3" ht="12" customHeight="1">
      <c r="A101" s="14" t="s">
        <v>114</v>
      </c>
      <c r="B101" s="147" t="s">
        <v>445</v>
      </c>
      <c r="C101" s="311">
        <f>'9.1.3. sz. mell'!C103</f>
        <v>0</v>
      </c>
    </row>
    <row r="102" spans="1:3" ht="12" customHeight="1">
      <c r="A102" s="14" t="s">
        <v>115</v>
      </c>
      <c r="B102" s="145" t="s">
        <v>355</v>
      </c>
      <c r="C102" s="311">
        <f>'9.1.3. sz. mell'!C104</f>
        <v>0</v>
      </c>
    </row>
    <row r="103" spans="1:3" ht="12" customHeight="1">
      <c r="A103" s="14" t="s">
        <v>116</v>
      </c>
      <c r="B103" s="146" t="s">
        <v>356</v>
      </c>
      <c r="C103" s="311">
        <f>'9.1.3. sz. mell'!C105</f>
        <v>0</v>
      </c>
    </row>
    <row r="104" spans="1:3" ht="12" customHeight="1">
      <c r="A104" s="14" t="s">
        <v>117</v>
      </c>
      <c r="B104" s="146" t="s">
        <v>357</v>
      </c>
      <c r="C104" s="311">
        <f>'9.1.3. sz. mell'!C106</f>
        <v>0</v>
      </c>
    </row>
    <row r="105" spans="1:3" ht="12" customHeight="1">
      <c r="A105" s="14" t="s">
        <v>119</v>
      </c>
      <c r="B105" s="145" t="s">
        <v>358</v>
      </c>
      <c r="C105" s="311">
        <f>'9.1.3. sz. mell'!C107</f>
        <v>0</v>
      </c>
    </row>
    <row r="106" spans="1:3" ht="12" customHeight="1">
      <c r="A106" s="14" t="s">
        <v>186</v>
      </c>
      <c r="B106" s="145" t="s">
        <v>359</v>
      </c>
      <c r="C106" s="311">
        <f>'9.1.3. sz. mell'!C108</f>
        <v>0</v>
      </c>
    </row>
    <row r="107" spans="1:3" ht="12" customHeight="1">
      <c r="A107" s="14" t="s">
        <v>353</v>
      </c>
      <c r="B107" s="146" t="s">
        <v>360</v>
      </c>
      <c r="C107" s="311">
        <f>'9.1.3. sz. mell'!C109</f>
        <v>0</v>
      </c>
    </row>
    <row r="108" spans="1:3" ht="12" customHeight="1">
      <c r="A108" s="13" t="s">
        <v>354</v>
      </c>
      <c r="B108" s="147" t="s">
        <v>361</v>
      </c>
      <c r="C108" s="311">
        <f>'9.1.3. sz. mell'!C110</f>
        <v>0</v>
      </c>
    </row>
    <row r="109" spans="1:3" ht="12" customHeight="1">
      <c r="A109" s="14" t="s">
        <v>443</v>
      </c>
      <c r="B109" s="147" t="s">
        <v>362</v>
      </c>
      <c r="C109" s="311">
        <f>'9.1.3. sz. mell'!C111</f>
        <v>0</v>
      </c>
    </row>
    <row r="110" spans="1:3" ht="12" customHeight="1">
      <c r="A110" s="16" t="s">
        <v>444</v>
      </c>
      <c r="B110" s="147" t="s">
        <v>363</v>
      </c>
      <c r="C110" s="311">
        <f>'9.1.3. sz. mell'!C112</f>
        <v>0</v>
      </c>
    </row>
    <row r="111" spans="1:3" ht="12" customHeight="1">
      <c r="A111" s="14" t="s">
        <v>448</v>
      </c>
      <c r="B111" s="11" t="s">
        <v>51</v>
      </c>
      <c r="C111" s="311">
        <f>'9.1.3. sz. mell'!C113</f>
        <v>0</v>
      </c>
    </row>
    <row r="112" spans="1:3" ht="12" customHeight="1">
      <c r="A112" s="14" t="s">
        <v>449</v>
      </c>
      <c r="B112" s="8" t="s">
        <v>451</v>
      </c>
      <c r="C112" s="311">
        <f>'9.1.3. sz. mell'!C114</f>
        <v>0</v>
      </c>
    </row>
    <row r="113" spans="1:3" ht="12" customHeight="1" thickBot="1">
      <c r="A113" s="18" t="s">
        <v>450</v>
      </c>
      <c r="B113" s="502" t="s">
        <v>452</v>
      </c>
      <c r="C113" s="315">
        <f>'9.1.3. sz. mell'!C115</f>
        <v>0</v>
      </c>
    </row>
    <row r="114" spans="1:3" ht="12" customHeight="1" thickBot="1">
      <c r="A114" s="500" t="s">
        <v>20</v>
      </c>
      <c r="B114" s="501" t="s">
        <v>364</v>
      </c>
      <c r="C114" s="307">
        <f>+C115+C117+C119</f>
        <v>300000</v>
      </c>
    </row>
    <row r="115" spans="1:3" ht="12" customHeight="1">
      <c r="A115" s="15" t="s">
        <v>105</v>
      </c>
      <c r="B115" s="8" t="s">
        <v>230</v>
      </c>
      <c r="C115" s="310">
        <f>'9.1.3. sz. mell'!C117+'9.2.3. sz. mell'!C54+'9.3.3. sz. mell'!C53+'9.4.3. sz. mell'!C53+'9.5.3. sz. mell'!C53+'9.6.3. sz. mell'!C53+'9.7.3. sz. mell'!C53</f>
        <v>300000</v>
      </c>
    </row>
    <row r="116" spans="1:3" ht="12" customHeight="1">
      <c r="A116" s="15" t="s">
        <v>106</v>
      </c>
      <c r="B116" s="12" t="s">
        <v>368</v>
      </c>
      <c r="C116" s="310">
        <f>'9.1.3. sz. mell'!C118</f>
        <v>0</v>
      </c>
    </row>
    <row r="117" spans="1:3" ht="12" customHeight="1">
      <c r="A117" s="15" t="s">
        <v>107</v>
      </c>
      <c r="B117" s="12" t="s">
        <v>187</v>
      </c>
      <c r="C117" s="309">
        <f>'9.1.3. sz. mell'!C119+'9.2.3. sz. mell'!C55+'9.3.3. sz. mell'!C54+'9.4.3. sz. mell'!C54+'9.5.3. sz. mell'!C54+'9.6.3. sz. mell'!C54+'9.7.3. sz. mell'!C54</f>
        <v>0</v>
      </c>
    </row>
    <row r="118" spans="1:3" ht="12" customHeight="1">
      <c r="A118" s="15" t="s">
        <v>108</v>
      </c>
      <c r="B118" s="12" t="s">
        <v>369</v>
      </c>
      <c r="C118" s="277">
        <f>'9.1.3. sz. mell'!C120</f>
        <v>0</v>
      </c>
    </row>
    <row r="119" spans="1:3" ht="12" customHeight="1">
      <c r="A119" s="15" t="s">
        <v>109</v>
      </c>
      <c r="B119" s="304" t="s">
        <v>232</v>
      </c>
      <c r="C119" s="277">
        <f>'9.1.3. sz. mell'!C121+'9.2.3. sz. mell'!C56+'9.3.3. sz. mell'!C55+'9.4.3. sz. mell'!C55+'9.5.3. sz. mell'!C55+'9.6.3. sz. mell'!C55+'9.7.3. sz. mell'!C55</f>
        <v>0</v>
      </c>
    </row>
    <row r="120" spans="1:3" ht="12" customHeight="1">
      <c r="A120" s="15" t="s">
        <v>118</v>
      </c>
      <c r="B120" s="303" t="s">
        <v>433</v>
      </c>
      <c r="C120" s="277">
        <f>'9.1.3. sz. mell'!C122</f>
        <v>0</v>
      </c>
    </row>
    <row r="121" spans="1:3" ht="12" customHeight="1">
      <c r="A121" s="15" t="s">
        <v>120</v>
      </c>
      <c r="B121" s="432" t="s">
        <v>374</v>
      </c>
      <c r="C121" s="277">
        <f>'9.1.3. sz. mell'!C123</f>
        <v>0</v>
      </c>
    </row>
    <row r="122" spans="1:3" ht="15.75">
      <c r="A122" s="15" t="s">
        <v>188</v>
      </c>
      <c r="B122" s="146" t="s">
        <v>357</v>
      </c>
      <c r="C122" s="277">
        <f>'9.1.3. sz. mell'!C124</f>
        <v>0</v>
      </c>
    </row>
    <row r="123" spans="1:3" ht="12" customHeight="1">
      <c r="A123" s="15" t="s">
        <v>189</v>
      </c>
      <c r="B123" s="146" t="s">
        <v>373</v>
      </c>
      <c r="C123" s="277">
        <f>'9.1.3. sz. mell'!C125</f>
        <v>0</v>
      </c>
    </row>
    <row r="124" spans="1:3" ht="12" customHeight="1">
      <c r="A124" s="15" t="s">
        <v>190</v>
      </c>
      <c r="B124" s="146" t="s">
        <v>372</v>
      </c>
      <c r="C124" s="277">
        <f>'9.1.3. sz. mell'!C126</f>
        <v>0</v>
      </c>
    </row>
    <row r="125" spans="1:3" ht="12" customHeight="1">
      <c r="A125" s="15" t="s">
        <v>365</v>
      </c>
      <c r="B125" s="146" t="s">
        <v>360</v>
      </c>
      <c r="C125" s="277">
        <f>'9.1.3. sz. mell'!C127</f>
        <v>0</v>
      </c>
    </row>
    <row r="126" spans="1:3" ht="12" customHeight="1">
      <c r="A126" s="15" t="s">
        <v>366</v>
      </c>
      <c r="B126" s="146" t="s">
        <v>371</v>
      </c>
      <c r="C126" s="277">
        <f>'9.1.3. sz. mell'!C128</f>
        <v>0</v>
      </c>
    </row>
    <row r="127" spans="1:3" ht="16.5" thickBot="1">
      <c r="A127" s="13" t="s">
        <v>367</v>
      </c>
      <c r="B127" s="146" t="s">
        <v>370</v>
      </c>
      <c r="C127" s="277">
        <f>'9.1.3. sz. mell'!C129</f>
        <v>0</v>
      </c>
    </row>
    <row r="128" spans="1:3" ht="12" customHeight="1" thickBot="1">
      <c r="A128" s="20" t="s">
        <v>21</v>
      </c>
      <c r="B128" s="126" t="s">
        <v>453</v>
      </c>
      <c r="C128" s="307">
        <f>+C93+C114</f>
        <v>89886562</v>
      </c>
    </row>
    <row r="129" spans="1:3" ht="12" customHeight="1" thickBot="1">
      <c r="A129" s="20" t="s">
        <v>22</v>
      </c>
      <c r="B129" s="126" t="s">
        <v>454</v>
      </c>
      <c r="C129" s="307">
        <f>+C130+C131+C132</f>
        <v>0</v>
      </c>
    </row>
    <row r="130" spans="1:3" ht="12" customHeight="1">
      <c r="A130" s="15" t="s">
        <v>269</v>
      </c>
      <c r="B130" s="12" t="s">
        <v>461</v>
      </c>
      <c r="C130" s="277">
        <f>'9.1.3. sz. mell'!C132</f>
        <v>0</v>
      </c>
    </row>
    <row r="131" spans="1:3" ht="12" customHeight="1">
      <c r="A131" s="15" t="s">
        <v>270</v>
      </c>
      <c r="B131" s="12" t="s">
        <v>462</v>
      </c>
      <c r="C131" s="277">
        <f>'9.1.3. sz. mell'!C133</f>
        <v>0</v>
      </c>
    </row>
    <row r="132" spans="1:3" ht="12" customHeight="1" thickBot="1">
      <c r="A132" s="13" t="s">
        <v>271</v>
      </c>
      <c r="B132" s="12" t="s">
        <v>463</v>
      </c>
      <c r="C132" s="277">
        <f>'9.1.3. sz. mell'!C134</f>
        <v>0</v>
      </c>
    </row>
    <row r="133" spans="1:3" ht="12" customHeight="1" thickBot="1">
      <c r="A133" s="20" t="s">
        <v>23</v>
      </c>
      <c r="B133" s="126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7">
        <f>'9.1.3. sz. mell'!C136</f>
        <v>0</v>
      </c>
    </row>
    <row r="135" spans="1:3" ht="12" customHeight="1">
      <c r="A135" s="15" t="s">
        <v>93</v>
      </c>
      <c r="B135" s="9" t="s">
        <v>456</v>
      </c>
      <c r="C135" s="277">
        <f>'9.1.3. sz. mell'!C137</f>
        <v>0</v>
      </c>
    </row>
    <row r="136" spans="1:3" ht="12" customHeight="1">
      <c r="A136" s="15" t="s">
        <v>94</v>
      </c>
      <c r="B136" s="9" t="s">
        <v>457</v>
      </c>
      <c r="C136" s="277">
        <f>'9.1.3. sz. mell'!C138</f>
        <v>0</v>
      </c>
    </row>
    <row r="137" spans="1:3" ht="12" customHeight="1">
      <c r="A137" s="15" t="s">
        <v>175</v>
      </c>
      <c r="B137" s="9" t="s">
        <v>458</v>
      </c>
      <c r="C137" s="277">
        <f>'9.1.3. sz. mell'!C139</f>
        <v>0</v>
      </c>
    </row>
    <row r="138" spans="1:3" ht="12" customHeight="1">
      <c r="A138" s="15" t="s">
        <v>176</v>
      </c>
      <c r="B138" s="9" t="s">
        <v>459</v>
      </c>
      <c r="C138" s="277">
        <f>'9.1.3. sz. mell'!C140</f>
        <v>0</v>
      </c>
    </row>
    <row r="139" spans="1:3" ht="12" customHeight="1" thickBot="1">
      <c r="A139" s="13" t="s">
        <v>177</v>
      </c>
      <c r="B139" s="9" t="s">
        <v>460</v>
      </c>
      <c r="C139" s="277">
        <f>'9.1.3. sz. mell'!C141</f>
        <v>0</v>
      </c>
    </row>
    <row r="140" spans="1:3" ht="12" customHeight="1" thickBot="1">
      <c r="A140" s="20" t="s">
        <v>24</v>
      </c>
      <c r="B140" s="126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375</v>
      </c>
      <c r="C141" s="277">
        <f>'9.1.3. sz. mell'!C143</f>
        <v>0</v>
      </c>
    </row>
    <row r="142" spans="1:3" ht="12" customHeight="1">
      <c r="A142" s="15" t="s">
        <v>96</v>
      </c>
      <c r="B142" s="9" t="s">
        <v>376</v>
      </c>
      <c r="C142" s="277">
        <f>'9.1.3. sz. mell'!C144</f>
        <v>0</v>
      </c>
    </row>
    <row r="143" spans="1:3" ht="12" customHeight="1">
      <c r="A143" s="15" t="s">
        <v>289</v>
      </c>
      <c r="B143" s="9" t="s">
        <v>469</v>
      </c>
      <c r="C143" s="277">
        <f>'9.1.3. sz. mell'!C145</f>
        <v>0</v>
      </c>
    </row>
    <row r="144" spans="1:3" ht="12" customHeight="1" thickBot="1">
      <c r="A144" s="13" t="s">
        <v>290</v>
      </c>
      <c r="B144" s="7" t="s">
        <v>395</v>
      </c>
      <c r="C144" s="277">
        <f>'9.1.3. sz. mell'!C146</f>
        <v>0</v>
      </c>
    </row>
    <row r="145" spans="1:3" ht="12" customHeight="1" thickBot="1">
      <c r="A145" s="20" t="s">
        <v>25</v>
      </c>
      <c r="B145" s="126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7">
        <f>'9.1.3. sz. mell'!C148</f>
        <v>0</v>
      </c>
    </row>
    <row r="147" spans="1:3" ht="12" customHeight="1">
      <c r="A147" s="15" t="s">
        <v>98</v>
      </c>
      <c r="B147" s="9" t="s">
        <v>472</v>
      </c>
      <c r="C147" s="277">
        <f>'9.1.3. sz. mell'!C149</f>
        <v>0</v>
      </c>
    </row>
    <row r="148" spans="1:3" ht="12" customHeight="1">
      <c r="A148" s="15" t="s">
        <v>301</v>
      </c>
      <c r="B148" s="9" t="s">
        <v>467</v>
      </c>
      <c r="C148" s="277">
        <f>'9.1.3. sz. mell'!C150</f>
        <v>0</v>
      </c>
    </row>
    <row r="149" spans="1:3" ht="12" customHeight="1">
      <c r="A149" s="15" t="s">
        <v>302</v>
      </c>
      <c r="B149" s="9" t="s">
        <v>473</v>
      </c>
      <c r="C149" s="277">
        <f>'9.1.3. sz. mell'!C151</f>
        <v>0</v>
      </c>
    </row>
    <row r="150" spans="1:3" ht="12" customHeight="1" thickBot="1">
      <c r="A150" s="15" t="s">
        <v>471</v>
      </c>
      <c r="B150" s="9" t="s">
        <v>474</v>
      </c>
      <c r="C150" s="279">
        <f>'9.1.3. sz. mell'!C152</f>
        <v>0</v>
      </c>
    </row>
    <row r="151" spans="1:3" ht="12" customHeight="1" thickBot="1">
      <c r="A151" s="20" t="s">
        <v>26</v>
      </c>
      <c r="B151" s="126" t="s">
        <v>475</v>
      </c>
      <c r="C151" s="576">
        <f>'9.1.3. sz. mell'!C153</f>
        <v>0</v>
      </c>
    </row>
    <row r="152" spans="1:3" ht="12" customHeight="1" thickBot="1">
      <c r="A152" s="20" t="s">
        <v>27</v>
      </c>
      <c r="B152" s="126" t="s">
        <v>476</v>
      </c>
      <c r="C152" s="576">
        <f>'9.1.3. sz. mell'!C154</f>
        <v>0</v>
      </c>
    </row>
    <row r="153" spans="1:9" ht="15" customHeight="1" thickBot="1">
      <c r="A153" s="20" t="s">
        <v>28</v>
      </c>
      <c r="B153" s="126" t="s">
        <v>478</v>
      </c>
      <c r="C153" s="446">
        <f>+C129+C133+C140+C145+C151+C152</f>
        <v>0</v>
      </c>
      <c r="F153" s="447"/>
      <c r="G153" s="448"/>
      <c r="H153" s="448"/>
      <c r="I153" s="448"/>
    </row>
    <row r="154" spans="1:3" s="435" customFormat="1" ht="12.75" customHeight="1" thickBot="1">
      <c r="A154" s="305" t="s">
        <v>29</v>
      </c>
      <c r="B154" s="398" t="s">
        <v>477</v>
      </c>
      <c r="C154" s="446">
        <f>+C128+C153</f>
        <v>89886562</v>
      </c>
    </row>
    <row r="155" ht="7.5" customHeight="1"/>
    <row r="156" spans="1:3" ht="15.75">
      <c r="A156" s="595" t="s">
        <v>377</v>
      </c>
      <c r="B156" s="595"/>
      <c r="C156" s="595"/>
    </row>
    <row r="157" spans="1:3" ht="15" customHeight="1" thickBot="1">
      <c r="A157" s="593" t="s">
        <v>154</v>
      </c>
      <c r="B157" s="593"/>
      <c r="C157" s="317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7">
        <f>+C62-C128</f>
        <v>0</v>
      </c>
      <c r="D158" s="449"/>
    </row>
    <row r="159" spans="1:3" ht="27.75" customHeight="1" thickBot="1">
      <c r="A159" s="20" t="s">
        <v>20</v>
      </c>
      <c r="B159" s="26" t="s">
        <v>485</v>
      </c>
      <c r="C159" s="307">
        <f>+C86-C153</f>
        <v>0</v>
      </c>
    </row>
  </sheetData>
  <sheetProtection sheet="1" objects="1" scenarios="1"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2"/>
  <headerFooter alignWithMargins="0">
    <oddHeader>&amp;L&amp;G&amp;C&amp;"Times New Roman CE,Félkövér"&amp;12
Alsózsolca Város Önkormányzata
2017. ÉVI KÖLTSÉGVETÉS
ÁLLAMIGAZGATÁSI FELADATAINAK MÉRLEGE
&amp;R&amp;"Times New Roman CE,Félkövér dőlt"&amp;11 1.4. melléklet a 3/2017. (II.2.) önkormányzati rendelethez</oddHeader>
  </headerFooter>
  <rowBreaks count="1" manualBreakCount="1">
    <brk id="88" max="2" man="1"/>
  </rowBreaks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A2" sqref="A2:B2"/>
    </sheetView>
  </sheetViews>
  <sheetFormatPr defaultColWidth="9.00390625" defaultRowHeight="12.75"/>
  <cols>
    <col min="1" max="1" width="9.00390625" style="399" customWidth="1"/>
    <col min="2" max="2" width="66.375" style="399" bestFit="1" customWidth="1"/>
    <col min="3" max="3" width="15.50390625" style="400" customWidth="1"/>
    <col min="4" max="5" width="15.50390625" style="399" customWidth="1"/>
    <col min="6" max="6" width="9.00390625" style="433" customWidth="1"/>
    <col min="7" max="16384" width="9.375" style="433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152</v>
      </c>
      <c r="B2" s="593"/>
      <c r="D2" s="143"/>
      <c r="E2" s="317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2018. évi</v>
      </c>
      <c r="D3" s="424" t="str">
        <f>+CONCATENATE(LEFT(ÖSSZEFÜGGÉSEK!A5,4)+2,". évi")</f>
        <v>2019. évi</v>
      </c>
      <c r="E3" s="163" t="str">
        <f>+CONCATENATE(LEFT(ÖSSZEFÜGGÉSEK!A5,4)+3,". évi")</f>
        <v>2020. évi</v>
      </c>
    </row>
    <row r="4" spans="1:5" s="434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8" t="s">
        <v>501</v>
      </c>
    </row>
    <row r="5" spans="1:5" s="435" customFormat="1" ht="12" customHeight="1" thickBot="1">
      <c r="A5" s="20" t="s">
        <v>19</v>
      </c>
      <c r="B5" s="21" t="s">
        <v>537</v>
      </c>
      <c r="C5" s="485">
        <v>390000000</v>
      </c>
      <c r="D5" s="485">
        <v>400000000</v>
      </c>
      <c r="E5" s="486">
        <v>370000000</v>
      </c>
    </row>
    <row r="6" spans="1:5" s="435" customFormat="1" ht="12" customHeight="1" thickBot="1">
      <c r="A6" s="20" t="s">
        <v>20</v>
      </c>
      <c r="B6" s="302" t="s">
        <v>379</v>
      </c>
      <c r="C6" s="485">
        <v>100000000</v>
      </c>
      <c r="D6" s="485">
        <v>50000000</v>
      </c>
      <c r="E6" s="486">
        <v>100000000</v>
      </c>
    </row>
    <row r="7" spans="1:5" s="435" customFormat="1" ht="12" customHeight="1" thickBot="1">
      <c r="A7" s="20" t="s">
        <v>21</v>
      </c>
      <c r="B7" s="21" t="s">
        <v>387</v>
      </c>
      <c r="C7" s="485">
        <v>250000000</v>
      </c>
      <c r="D7" s="485">
        <v>250000000</v>
      </c>
      <c r="E7" s="486">
        <v>50000000</v>
      </c>
    </row>
    <row r="8" spans="1:5" s="435" customFormat="1" ht="12" customHeight="1" thickBot="1">
      <c r="A8" s="20" t="s">
        <v>173</v>
      </c>
      <c r="B8" s="21" t="s">
        <v>268</v>
      </c>
      <c r="C8" s="423">
        <f>SUM(C9:C15)</f>
        <v>294000000</v>
      </c>
      <c r="D8" s="423">
        <f>SUM(D9:D15)</f>
        <v>314000000</v>
      </c>
      <c r="E8" s="467">
        <f>SUM(E9:E15)</f>
        <v>311000000</v>
      </c>
    </row>
    <row r="9" spans="1:5" s="435" customFormat="1" ht="12" customHeight="1">
      <c r="A9" s="15" t="s">
        <v>269</v>
      </c>
      <c r="B9" s="436" t="s">
        <v>561</v>
      </c>
      <c r="C9" s="418">
        <v>110000000</v>
      </c>
      <c r="D9" s="418">
        <v>120000000</v>
      </c>
      <c r="E9" s="278">
        <v>120000000</v>
      </c>
    </row>
    <row r="10" spans="1:5" s="435" customFormat="1" ht="12" customHeight="1">
      <c r="A10" s="14" t="s">
        <v>270</v>
      </c>
      <c r="B10" s="437" t="s">
        <v>562</v>
      </c>
      <c r="C10" s="417"/>
      <c r="D10" s="417"/>
      <c r="E10" s="277"/>
    </row>
    <row r="11" spans="1:5" s="435" customFormat="1" ht="12" customHeight="1">
      <c r="A11" s="14" t="s">
        <v>271</v>
      </c>
      <c r="B11" s="437" t="s">
        <v>563</v>
      </c>
      <c r="C11" s="417">
        <v>170000000</v>
      </c>
      <c r="D11" s="417">
        <v>180000000</v>
      </c>
      <c r="E11" s="277">
        <v>180000000</v>
      </c>
    </row>
    <row r="12" spans="1:5" s="435" customFormat="1" ht="12" customHeight="1">
      <c r="A12" s="14" t="s">
        <v>272</v>
      </c>
      <c r="B12" s="437" t="s">
        <v>564</v>
      </c>
      <c r="C12" s="417">
        <v>3000000</v>
      </c>
      <c r="D12" s="417">
        <v>3000000</v>
      </c>
      <c r="E12" s="277">
        <v>1000000</v>
      </c>
    </row>
    <row r="13" spans="1:5" s="435" customFormat="1" ht="12" customHeight="1">
      <c r="A13" s="14" t="s">
        <v>558</v>
      </c>
      <c r="B13" s="437" t="s">
        <v>273</v>
      </c>
      <c r="C13" s="417">
        <v>9000000</v>
      </c>
      <c r="D13" s="417">
        <v>9000000</v>
      </c>
      <c r="E13" s="277">
        <v>9000000</v>
      </c>
    </row>
    <row r="14" spans="1:5" s="435" customFormat="1" ht="12" customHeight="1">
      <c r="A14" s="14" t="s">
        <v>559</v>
      </c>
      <c r="B14" s="437" t="s">
        <v>274</v>
      </c>
      <c r="C14" s="417"/>
      <c r="D14" s="417"/>
      <c r="E14" s="277"/>
    </row>
    <row r="15" spans="1:5" s="435" customFormat="1" ht="12" customHeight="1" thickBot="1">
      <c r="A15" s="16" t="s">
        <v>560</v>
      </c>
      <c r="B15" s="438" t="s">
        <v>275</v>
      </c>
      <c r="C15" s="419">
        <v>2000000</v>
      </c>
      <c r="D15" s="419">
        <v>2000000</v>
      </c>
      <c r="E15" s="279">
        <v>1000000</v>
      </c>
    </row>
    <row r="16" spans="1:5" s="435" customFormat="1" ht="12" customHeight="1" thickBot="1">
      <c r="A16" s="20" t="s">
        <v>23</v>
      </c>
      <c r="B16" s="21" t="s">
        <v>540</v>
      </c>
      <c r="C16" s="485">
        <v>55000000</v>
      </c>
      <c r="D16" s="485">
        <v>55000000</v>
      </c>
      <c r="E16" s="486">
        <v>57000000</v>
      </c>
    </row>
    <row r="17" spans="1:5" s="435" customFormat="1" ht="12" customHeight="1" thickBot="1">
      <c r="A17" s="20" t="s">
        <v>24</v>
      </c>
      <c r="B17" s="21" t="s">
        <v>10</v>
      </c>
      <c r="C17" s="485"/>
      <c r="D17" s="485"/>
      <c r="E17" s="486"/>
    </row>
    <row r="18" spans="1:5" s="435" customFormat="1" ht="12" customHeight="1" thickBot="1">
      <c r="A18" s="20" t="s">
        <v>180</v>
      </c>
      <c r="B18" s="21" t="s">
        <v>539</v>
      </c>
      <c r="C18" s="485"/>
      <c r="D18" s="485"/>
      <c r="E18" s="486"/>
    </row>
    <row r="19" spans="1:5" s="435" customFormat="1" ht="12" customHeight="1" thickBot="1">
      <c r="A19" s="20" t="s">
        <v>26</v>
      </c>
      <c r="B19" s="302" t="s">
        <v>538</v>
      </c>
      <c r="C19" s="485"/>
      <c r="D19" s="485"/>
      <c r="E19" s="486"/>
    </row>
    <row r="20" spans="1:5" s="435" customFormat="1" ht="12" customHeight="1" thickBot="1">
      <c r="A20" s="20" t="s">
        <v>27</v>
      </c>
      <c r="B20" s="21" t="s">
        <v>308</v>
      </c>
      <c r="C20" s="423">
        <f>+C5+C6+C7+C8+C16+C17+C18+C19</f>
        <v>1089000000</v>
      </c>
      <c r="D20" s="423">
        <f>+D5+D6+D7+D8+D16+D17+D18+D19</f>
        <v>1069000000</v>
      </c>
      <c r="E20" s="313">
        <f>+E5+E6+E7+E8+E16+E17+E18+E19</f>
        <v>888000000</v>
      </c>
    </row>
    <row r="21" spans="1:5" s="435" customFormat="1" ht="12" customHeight="1" thickBot="1">
      <c r="A21" s="20" t="s">
        <v>28</v>
      </c>
      <c r="B21" s="21" t="s">
        <v>541</v>
      </c>
      <c r="C21" s="522">
        <v>200000000</v>
      </c>
      <c r="D21" s="522">
        <v>250000000</v>
      </c>
      <c r="E21" s="523">
        <v>300000000</v>
      </c>
    </row>
    <row r="22" spans="1:5" s="435" customFormat="1" ht="12" customHeight="1" thickBot="1">
      <c r="A22" s="20" t="s">
        <v>29</v>
      </c>
      <c r="B22" s="21" t="s">
        <v>542</v>
      </c>
      <c r="C22" s="423">
        <f>+C20+C21</f>
        <v>1289000000</v>
      </c>
      <c r="D22" s="423">
        <f>+D20+D21</f>
        <v>1319000000</v>
      </c>
      <c r="E22" s="467">
        <f>+E20+E21</f>
        <v>1188000000</v>
      </c>
    </row>
    <row r="23" spans="1:5" s="435" customFormat="1" ht="12" customHeight="1">
      <c r="A23" s="385"/>
      <c r="B23" s="386"/>
      <c r="C23" s="387"/>
      <c r="D23" s="519"/>
      <c r="E23" s="520"/>
    </row>
    <row r="24" spans="1:5" s="435" customFormat="1" ht="12" customHeight="1">
      <c r="A24" s="592" t="s">
        <v>48</v>
      </c>
      <c r="B24" s="592"/>
      <c r="C24" s="592"/>
      <c r="D24" s="592"/>
      <c r="E24" s="592"/>
    </row>
    <row r="25" spans="1:5" s="435" customFormat="1" ht="12" customHeight="1" thickBot="1">
      <c r="A25" s="594" t="s">
        <v>153</v>
      </c>
      <c r="B25" s="594"/>
      <c r="C25" s="400"/>
      <c r="D25" s="143"/>
      <c r="E25" s="317" t="str">
        <f>E2</f>
        <v>Forintban!</v>
      </c>
    </row>
    <row r="26" spans="1:6" s="435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63" t="str">
        <f>+E3</f>
        <v>2020. évi</v>
      </c>
      <c r="F26" s="521"/>
    </row>
    <row r="27" spans="1:6" s="435" customFormat="1" ht="12" customHeight="1" thickBot="1">
      <c r="A27" s="428" t="s">
        <v>498</v>
      </c>
      <c r="B27" s="429" t="s">
        <v>499</v>
      </c>
      <c r="C27" s="429" t="s">
        <v>500</v>
      </c>
      <c r="D27" s="429" t="s">
        <v>502</v>
      </c>
      <c r="E27" s="515" t="s">
        <v>501</v>
      </c>
      <c r="F27" s="521"/>
    </row>
    <row r="28" spans="1:6" s="435" customFormat="1" ht="15" customHeight="1" thickBot="1">
      <c r="A28" s="20" t="s">
        <v>19</v>
      </c>
      <c r="B28" s="26" t="s">
        <v>543</v>
      </c>
      <c r="C28" s="485">
        <v>1120000000</v>
      </c>
      <c r="D28" s="485">
        <v>1200000000</v>
      </c>
      <c r="E28" s="481">
        <v>1113000000</v>
      </c>
      <c r="F28" s="521"/>
    </row>
    <row r="29" spans="1:5" ht="12" customHeight="1" thickBot="1">
      <c r="A29" s="500" t="s">
        <v>20</v>
      </c>
      <c r="B29" s="516" t="s">
        <v>548</v>
      </c>
      <c r="C29" s="517">
        <f>+C30+C31+C32</f>
        <v>169000000</v>
      </c>
      <c r="D29" s="517">
        <f>+D30+D31+D32</f>
        <v>119000000</v>
      </c>
      <c r="E29" s="518">
        <f>+E30+E31+E32</f>
        <v>75000000</v>
      </c>
    </row>
    <row r="30" spans="1:5" ht="12" customHeight="1">
      <c r="A30" s="15" t="s">
        <v>105</v>
      </c>
      <c r="B30" s="8" t="s">
        <v>230</v>
      </c>
      <c r="C30" s="418">
        <v>164000000</v>
      </c>
      <c r="D30" s="418">
        <v>114000000</v>
      </c>
      <c r="E30" s="278">
        <v>70000000</v>
      </c>
    </row>
    <row r="31" spans="1:5" ht="12" customHeight="1">
      <c r="A31" s="15" t="s">
        <v>106</v>
      </c>
      <c r="B31" s="12" t="s">
        <v>187</v>
      </c>
      <c r="C31" s="417">
        <v>5000000</v>
      </c>
      <c r="D31" s="417">
        <v>5000000</v>
      </c>
      <c r="E31" s="277">
        <v>5000000</v>
      </c>
    </row>
    <row r="32" spans="1:5" ht="12" customHeight="1" thickBot="1">
      <c r="A32" s="15" t="s">
        <v>107</v>
      </c>
      <c r="B32" s="304" t="s">
        <v>232</v>
      </c>
      <c r="C32" s="417"/>
      <c r="D32" s="417"/>
      <c r="E32" s="277"/>
    </row>
    <row r="33" spans="1:5" ht="12" customHeight="1" thickBot="1">
      <c r="A33" s="20" t="s">
        <v>21</v>
      </c>
      <c r="B33" s="126" t="s">
        <v>453</v>
      </c>
      <c r="C33" s="416">
        <f>+C28+C29</f>
        <v>1289000000</v>
      </c>
      <c r="D33" s="416">
        <f>+D28+D29</f>
        <v>1319000000</v>
      </c>
      <c r="E33" s="276">
        <f>+E28+E29</f>
        <v>1188000000</v>
      </c>
    </row>
    <row r="34" spans="1:6" ht="15" customHeight="1" thickBot="1">
      <c r="A34" s="20" t="s">
        <v>22</v>
      </c>
      <c r="B34" s="126" t="s">
        <v>544</v>
      </c>
      <c r="C34" s="524"/>
      <c r="D34" s="524"/>
      <c r="E34" s="525"/>
      <c r="F34" s="448"/>
    </row>
    <row r="35" spans="1:5" s="435" customFormat="1" ht="12.75" customHeight="1" thickBot="1">
      <c r="A35" s="305" t="s">
        <v>23</v>
      </c>
      <c r="B35" s="398" t="s">
        <v>545</v>
      </c>
      <c r="C35" s="514">
        <f>+C33+C34</f>
        <v>1289000000</v>
      </c>
      <c r="D35" s="514">
        <f>+D33+D34</f>
        <v>1319000000</v>
      </c>
      <c r="E35" s="508">
        <f>+E33+E34</f>
        <v>1188000000</v>
      </c>
    </row>
    <row r="36" ht="15.75">
      <c r="C36" s="399"/>
    </row>
    <row r="37" ht="15.75">
      <c r="C37" s="399"/>
    </row>
    <row r="38" ht="15.75">
      <c r="C38" s="399"/>
    </row>
    <row r="39" ht="16.5" customHeight="1">
      <c r="C39" s="399"/>
    </row>
    <row r="40" ht="15.75">
      <c r="C40" s="399"/>
    </row>
    <row r="41" ht="15.75">
      <c r="C41" s="399"/>
    </row>
    <row r="42" spans="6:7" s="399" customFormat="1" ht="15.75">
      <c r="F42" s="433"/>
      <c r="G42" s="433"/>
    </row>
    <row r="43" spans="6:7" s="399" customFormat="1" ht="15.75">
      <c r="F43" s="433"/>
      <c r="G43" s="433"/>
    </row>
    <row r="44" spans="6:7" s="399" customFormat="1" ht="15.75">
      <c r="F44" s="433"/>
      <c r="G44" s="433"/>
    </row>
    <row r="45" spans="6:7" s="399" customFormat="1" ht="15.75">
      <c r="F45" s="433"/>
      <c r="G45" s="433"/>
    </row>
    <row r="46" spans="6:7" s="399" customFormat="1" ht="15.75">
      <c r="F46" s="433"/>
      <c r="G46" s="433"/>
    </row>
    <row r="47" spans="6:7" s="399" customFormat="1" ht="15.75">
      <c r="F47" s="433"/>
      <c r="G47" s="433"/>
    </row>
    <row r="48" spans="6:7" s="399" customFormat="1" ht="15.75">
      <c r="F48" s="433"/>
      <c r="G48" s="433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2"/>
  <headerFooter alignWithMargins="0">
    <oddHeader>&amp;L&amp;G&amp;C&amp;"Times New Roman CE,Félkövér"&amp;12Alsózsolca Város Önkormányzata
2017. ÉVI KÖLTSÉGVETÉSI ÉVET KÖVETŐ 3 ÉV TERVEZETT BEVÉTELEI, KIADÁSAI&amp;R&amp;"Times New Roman CE,Félkövér dőlt"&amp;11 7. számú tájékoztató tábla
a 3/2017. (II.2.) önkormányzati rendelethez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16">
      <selection activeCell="F33" sqref="F33"/>
    </sheetView>
  </sheetViews>
  <sheetFormatPr defaultColWidth="9.00390625" defaultRowHeight="12.75"/>
  <cols>
    <col min="1" max="1" width="6.875" style="56" customWidth="1"/>
    <col min="2" max="2" width="55.125" style="194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9" t="s">
        <v>158</v>
      </c>
      <c r="C1" s="330"/>
      <c r="D1" s="330"/>
      <c r="E1" s="330"/>
      <c r="F1" s="598" t="str">
        <f>+CONCATENATE("2.1. melléklet a 3/2017. (II.2.) önkormányzati rendelethez")</f>
        <v>2.1. melléklet a 3/2017. (II.2.) önkormányzati rendelethez</v>
      </c>
    </row>
    <row r="2" spans="5:6" ht="14.25" thickBot="1">
      <c r="E2" s="331" t="str">
        <f>'1.4.sz.mell.'!C2</f>
        <v>Forintban!</v>
      </c>
      <c r="F2" s="598"/>
    </row>
    <row r="3" spans="1:6" ht="18" customHeight="1" thickBot="1">
      <c r="A3" s="596" t="s">
        <v>70</v>
      </c>
      <c r="B3" s="332" t="s">
        <v>57</v>
      </c>
      <c r="C3" s="333"/>
      <c r="D3" s="332" t="s">
        <v>58</v>
      </c>
      <c r="E3" s="334"/>
      <c r="F3" s="598"/>
    </row>
    <row r="4" spans="1:6" s="335" customFormat="1" ht="35.25" customHeight="1" thickBot="1">
      <c r="A4" s="597"/>
      <c r="B4" s="195" t="s">
        <v>62</v>
      </c>
      <c r="C4" s="196" t="str">
        <f>+'1.1.sz.mell.'!C3</f>
        <v>2017. évi előirányzat</v>
      </c>
      <c r="D4" s="195" t="s">
        <v>62</v>
      </c>
      <c r="E4" s="53" t="str">
        <f>+C4</f>
        <v>2017. évi előirányzat</v>
      </c>
      <c r="F4" s="598"/>
    </row>
    <row r="5" spans="1:6" s="340" customFormat="1" ht="12" customHeight="1" thickBot="1">
      <c r="A5" s="336"/>
      <c r="B5" s="337" t="s">
        <v>498</v>
      </c>
      <c r="C5" s="338" t="s">
        <v>499</v>
      </c>
      <c r="D5" s="337" t="s">
        <v>500</v>
      </c>
      <c r="E5" s="339" t="s">
        <v>502</v>
      </c>
      <c r="F5" s="598"/>
    </row>
    <row r="6" spans="1:6" ht="12.75" customHeight="1">
      <c r="A6" s="341" t="s">
        <v>19</v>
      </c>
      <c r="B6" s="342" t="s">
        <v>378</v>
      </c>
      <c r="C6" s="318">
        <f>'1.1.sz.mell.'!C5</f>
        <v>378878623</v>
      </c>
      <c r="D6" s="342" t="s">
        <v>63</v>
      </c>
      <c r="E6" s="324">
        <f>'1.1.sz.mell.'!C94</f>
        <v>397052925</v>
      </c>
      <c r="F6" s="598"/>
    </row>
    <row r="7" spans="1:6" ht="12.75" customHeight="1">
      <c r="A7" s="343" t="s">
        <v>20</v>
      </c>
      <c r="B7" s="344" t="s">
        <v>379</v>
      </c>
      <c r="C7" s="319">
        <f>'1.1.sz.mell.'!C12</f>
        <v>71723525</v>
      </c>
      <c r="D7" s="344" t="s">
        <v>183</v>
      </c>
      <c r="E7" s="325">
        <f>'1.1.sz.mell.'!C95</f>
        <v>83439748</v>
      </c>
      <c r="F7" s="598"/>
    </row>
    <row r="8" spans="1:6" ht="12.75" customHeight="1">
      <c r="A8" s="343" t="s">
        <v>21</v>
      </c>
      <c r="B8" s="344" t="s">
        <v>400</v>
      </c>
      <c r="C8" s="319">
        <f>'1.1.sz.mell.'!C18</f>
        <v>0</v>
      </c>
      <c r="D8" s="344" t="s">
        <v>235</v>
      </c>
      <c r="E8" s="325">
        <f>'1.1.sz.mell.'!C96</f>
        <v>245276000</v>
      </c>
      <c r="F8" s="598"/>
    </row>
    <row r="9" spans="1:6" ht="12.75" customHeight="1">
      <c r="A9" s="343" t="s">
        <v>22</v>
      </c>
      <c r="B9" s="344" t="s">
        <v>174</v>
      </c>
      <c r="C9" s="319">
        <f>'1.1.sz.mell.'!C26</f>
        <v>279500000</v>
      </c>
      <c r="D9" s="344" t="s">
        <v>184</v>
      </c>
      <c r="E9" s="325">
        <f>'1.1.sz.mell.'!C97</f>
        <v>14062000</v>
      </c>
      <c r="F9" s="598"/>
    </row>
    <row r="10" spans="1:6" ht="12.75" customHeight="1">
      <c r="A10" s="343" t="s">
        <v>23</v>
      </c>
      <c r="B10" s="345" t="s">
        <v>426</v>
      </c>
      <c r="C10" s="319">
        <f>'1.1.sz.mell.'!C34</f>
        <v>56525000</v>
      </c>
      <c r="D10" s="344" t="s">
        <v>185</v>
      </c>
      <c r="E10" s="325">
        <f>'1.1.sz.mell.'!C98</f>
        <v>5500000</v>
      </c>
      <c r="F10" s="598"/>
    </row>
    <row r="11" spans="1:6" ht="12.75" customHeight="1">
      <c r="A11" s="343" t="s">
        <v>24</v>
      </c>
      <c r="B11" s="344" t="s">
        <v>380</v>
      </c>
      <c r="C11" s="320">
        <f>'1.1.sz.mell.'!C52</f>
        <v>0</v>
      </c>
      <c r="D11" s="344" t="s">
        <v>51</v>
      </c>
      <c r="E11" s="325">
        <f>'1.1.sz.mell.'!C111</f>
        <v>549370062</v>
      </c>
      <c r="F11" s="598"/>
    </row>
    <row r="12" spans="1:6" ht="12.75" customHeight="1">
      <c r="A12" s="343" t="s">
        <v>25</v>
      </c>
      <c r="B12" s="344" t="s">
        <v>486</v>
      </c>
      <c r="C12" s="319">
        <f>'1.1.sz.mell.'!C56</f>
        <v>0</v>
      </c>
      <c r="D12" s="46"/>
      <c r="E12" s="325"/>
      <c r="F12" s="598"/>
    </row>
    <row r="13" spans="1:6" ht="12.75" customHeight="1">
      <c r="A13" s="343" t="s">
        <v>26</v>
      </c>
      <c r="B13" s="46"/>
      <c r="C13" s="319"/>
      <c r="D13" s="46"/>
      <c r="E13" s="325"/>
      <c r="F13" s="598"/>
    </row>
    <row r="14" spans="1:6" ht="12.75" customHeight="1">
      <c r="A14" s="343" t="s">
        <v>27</v>
      </c>
      <c r="B14" s="450"/>
      <c r="C14" s="320"/>
      <c r="D14" s="46"/>
      <c r="E14" s="325"/>
      <c r="F14" s="598"/>
    </row>
    <row r="15" spans="1:6" ht="12.75" customHeight="1">
      <c r="A15" s="343" t="s">
        <v>28</v>
      </c>
      <c r="B15" s="46"/>
      <c r="C15" s="319"/>
      <c r="D15" s="46"/>
      <c r="E15" s="325"/>
      <c r="F15" s="598"/>
    </row>
    <row r="16" spans="1:6" ht="12.75" customHeight="1">
      <c r="A16" s="343" t="s">
        <v>29</v>
      </c>
      <c r="B16" s="46"/>
      <c r="C16" s="319"/>
      <c r="D16" s="46"/>
      <c r="E16" s="325"/>
      <c r="F16" s="598"/>
    </row>
    <row r="17" spans="1:6" ht="12.75" customHeight="1" thickBot="1">
      <c r="A17" s="343" t="s">
        <v>30</v>
      </c>
      <c r="B17" s="58"/>
      <c r="C17" s="321"/>
      <c r="D17" s="46"/>
      <c r="E17" s="326"/>
      <c r="F17" s="598"/>
    </row>
    <row r="18" spans="1:6" ht="15.75" customHeight="1" thickBot="1">
      <c r="A18" s="346" t="s">
        <v>31</v>
      </c>
      <c r="B18" s="128" t="s">
        <v>487</v>
      </c>
      <c r="C18" s="322">
        <f>SUM(C6:C17)</f>
        <v>786627148</v>
      </c>
      <c r="D18" s="128" t="s">
        <v>386</v>
      </c>
      <c r="E18" s="327">
        <f>SUM(E6:E17)</f>
        <v>1294700735</v>
      </c>
      <c r="F18" s="598"/>
    </row>
    <row r="19" spans="1:6" ht="12.75" customHeight="1">
      <c r="A19" s="347" t="s">
        <v>32</v>
      </c>
      <c r="B19" s="348" t="s">
        <v>383</v>
      </c>
      <c r="C19" s="504">
        <f>+C20+C21+C22+C23</f>
        <v>548370062</v>
      </c>
      <c r="D19" s="349" t="s">
        <v>191</v>
      </c>
      <c r="E19" s="328"/>
      <c r="F19" s="598"/>
    </row>
    <row r="20" spans="1:6" ht="12.75" customHeight="1">
      <c r="A20" s="350" t="s">
        <v>33</v>
      </c>
      <c r="B20" s="349" t="s">
        <v>228</v>
      </c>
      <c r="C20" s="80">
        <f>'1.1.sz.mell.'!C73</f>
        <v>548370062</v>
      </c>
      <c r="D20" s="349" t="s">
        <v>385</v>
      </c>
      <c r="E20" s="81"/>
      <c r="F20" s="598"/>
    </row>
    <row r="21" spans="1:6" ht="12.75" customHeight="1">
      <c r="A21" s="350" t="s">
        <v>34</v>
      </c>
      <c r="B21" s="349" t="s">
        <v>229</v>
      </c>
      <c r="C21" s="80"/>
      <c r="D21" s="349" t="s">
        <v>156</v>
      </c>
      <c r="E21" s="81"/>
      <c r="F21" s="598"/>
    </row>
    <row r="22" spans="1:6" ht="12.75" customHeight="1">
      <c r="A22" s="350" t="s">
        <v>35</v>
      </c>
      <c r="B22" s="349" t="s">
        <v>233</v>
      </c>
      <c r="C22" s="80"/>
      <c r="D22" s="349" t="s">
        <v>157</v>
      </c>
      <c r="E22" s="81"/>
      <c r="F22" s="598"/>
    </row>
    <row r="23" spans="1:6" ht="12.75" customHeight="1">
      <c r="A23" s="350" t="s">
        <v>36</v>
      </c>
      <c r="B23" s="349" t="s">
        <v>234</v>
      </c>
      <c r="C23" s="80"/>
      <c r="D23" s="348" t="s">
        <v>236</v>
      </c>
      <c r="E23" s="81"/>
      <c r="F23" s="598"/>
    </row>
    <row r="24" spans="1:6" ht="12.75" customHeight="1">
      <c r="A24" s="350" t="s">
        <v>37</v>
      </c>
      <c r="B24" s="349" t="s">
        <v>384</v>
      </c>
      <c r="C24" s="351">
        <f>+C25+C26</f>
        <v>0</v>
      </c>
      <c r="D24" s="349" t="s">
        <v>192</v>
      </c>
      <c r="E24" s="81"/>
      <c r="F24" s="598"/>
    </row>
    <row r="25" spans="1:6" ht="12.75" customHeight="1">
      <c r="A25" s="347" t="s">
        <v>38</v>
      </c>
      <c r="B25" s="348" t="s">
        <v>381</v>
      </c>
      <c r="C25" s="323"/>
      <c r="D25" s="342" t="s">
        <v>469</v>
      </c>
      <c r="E25" s="328"/>
      <c r="F25" s="598"/>
    </row>
    <row r="26" spans="1:6" ht="12.75" customHeight="1">
      <c r="A26" s="350" t="s">
        <v>39</v>
      </c>
      <c r="B26" s="349" t="s">
        <v>382</v>
      </c>
      <c r="C26" s="80"/>
      <c r="D26" s="344" t="s">
        <v>475</v>
      </c>
      <c r="E26" s="81"/>
      <c r="F26" s="598"/>
    </row>
    <row r="27" spans="1:6" ht="12.75" customHeight="1">
      <c r="A27" s="343" t="s">
        <v>40</v>
      </c>
      <c r="B27" s="349" t="s">
        <v>480</v>
      </c>
      <c r="C27" s="80"/>
      <c r="D27" s="344" t="s">
        <v>476</v>
      </c>
      <c r="E27" s="81"/>
      <c r="F27" s="598"/>
    </row>
    <row r="28" spans="1:6" ht="12.75" customHeight="1" thickBot="1">
      <c r="A28" s="412" t="s">
        <v>41</v>
      </c>
      <c r="B28" s="348" t="s">
        <v>339</v>
      </c>
      <c r="C28" s="323"/>
      <c r="D28" s="452"/>
      <c r="E28" s="328"/>
      <c r="F28" s="598"/>
    </row>
    <row r="29" spans="1:6" ht="15.75" customHeight="1" thickBot="1">
      <c r="A29" s="346" t="s">
        <v>42</v>
      </c>
      <c r="B29" s="128" t="s">
        <v>488</v>
      </c>
      <c r="C29" s="322">
        <f>+C19+C24+C27+C28</f>
        <v>548370062</v>
      </c>
      <c r="D29" s="128" t="s">
        <v>490</v>
      </c>
      <c r="E29" s="327">
        <f>SUM(E19:E28)</f>
        <v>0</v>
      </c>
      <c r="F29" s="598"/>
    </row>
    <row r="30" spans="1:6" ht="13.5" thickBot="1">
      <c r="A30" s="346" t="s">
        <v>43</v>
      </c>
      <c r="B30" s="352" t="s">
        <v>489</v>
      </c>
      <c r="C30" s="353">
        <f>+C18+C29</f>
        <v>1334997210</v>
      </c>
      <c r="D30" s="352" t="s">
        <v>491</v>
      </c>
      <c r="E30" s="353">
        <f>+E18+E29</f>
        <v>1294700735</v>
      </c>
      <c r="F30" s="598"/>
    </row>
    <row r="31" spans="1:6" ht="13.5" thickBot="1">
      <c r="A31" s="346" t="s">
        <v>44</v>
      </c>
      <c r="B31" s="352" t="s">
        <v>169</v>
      </c>
      <c r="C31" s="353">
        <f>IF(C18-E18&lt;0,E18-C18,"-")</f>
        <v>508073587</v>
      </c>
      <c r="D31" s="352" t="s">
        <v>170</v>
      </c>
      <c r="E31" s="353" t="str">
        <f>IF(C18-E18&gt;0,C18-E18,"-")</f>
        <v>-</v>
      </c>
      <c r="F31" s="598"/>
    </row>
    <row r="32" spans="1:6" ht="13.5" thickBot="1">
      <c r="A32" s="346" t="s">
        <v>45</v>
      </c>
      <c r="B32" s="352" t="s">
        <v>574</v>
      </c>
      <c r="C32" s="353" t="str">
        <f>IF(C30-E30&lt;0,E30-C30,"-")</f>
        <v>-</v>
      </c>
      <c r="D32" s="352" t="s">
        <v>575</v>
      </c>
      <c r="E32" s="353">
        <f>IF(C30-E30&gt;0,C30-E30,"-")</f>
        <v>40296475</v>
      </c>
      <c r="F32" s="598"/>
    </row>
    <row r="33" spans="2:4" ht="18.75">
      <c r="B33" s="599"/>
      <c r="C33" s="599"/>
      <c r="D33" s="599"/>
    </row>
  </sheetData>
  <sheetProtection selectLockedCells="1" selectUnlockedCells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2"/>
  <headerFooter alignWithMargins="0">
    <oddHeader xml:space="preserve">&amp;L&amp;G&amp;R&amp;"Times New Roman CE,Félkövér dőlt"&amp;11 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8">
      <selection activeCell="F34" sqref="F34"/>
    </sheetView>
  </sheetViews>
  <sheetFormatPr defaultColWidth="9.00390625" defaultRowHeight="12.75"/>
  <cols>
    <col min="1" max="1" width="6.875" style="56" customWidth="1"/>
    <col min="2" max="2" width="55.125" style="194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9" t="s">
        <v>159</v>
      </c>
      <c r="C1" s="330"/>
      <c r="D1" s="330"/>
      <c r="E1" s="330"/>
      <c r="F1" s="598" t="str">
        <f>+CONCATENATE("2.2. melléklet a 3/2017. (II.2.) önkormányzati rendelethez")</f>
        <v>2.2. melléklet a 3/2017. (II.2.) önkormányzati rendelethez</v>
      </c>
    </row>
    <row r="2" spans="5:6" ht="14.25" thickBot="1">
      <c r="E2" s="331" t="str">
        <f>'2.1.sz.mell  '!E2</f>
        <v>Forintban!</v>
      </c>
      <c r="F2" s="598"/>
    </row>
    <row r="3" spans="1:6" ht="13.5" thickBot="1">
      <c r="A3" s="600" t="s">
        <v>70</v>
      </c>
      <c r="B3" s="332" t="s">
        <v>57</v>
      </c>
      <c r="C3" s="333"/>
      <c r="D3" s="332" t="s">
        <v>58</v>
      </c>
      <c r="E3" s="334"/>
      <c r="F3" s="598"/>
    </row>
    <row r="4" spans="1:6" s="335" customFormat="1" ht="24.75" thickBot="1">
      <c r="A4" s="601"/>
      <c r="B4" s="195" t="s">
        <v>62</v>
      </c>
      <c r="C4" s="196" t="str">
        <f>+'2.1.sz.mell  '!C4</f>
        <v>2017. évi előirányzat</v>
      </c>
      <c r="D4" s="195" t="s">
        <v>62</v>
      </c>
      <c r="E4" s="53" t="str">
        <f>+'2.1.sz.mell  '!C4</f>
        <v>2017. évi előirányzat</v>
      </c>
      <c r="F4" s="598"/>
    </row>
    <row r="5" spans="1:6" s="335" customFormat="1" ht="13.5" thickBot="1">
      <c r="A5" s="336"/>
      <c r="B5" s="337" t="s">
        <v>498</v>
      </c>
      <c r="C5" s="338" t="s">
        <v>499</v>
      </c>
      <c r="D5" s="337" t="s">
        <v>500</v>
      </c>
      <c r="E5" s="339" t="s">
        <v>502</v>
      </c>
      <c r="F5" s="598"/>
    </row>
    <row r="6" spans="1:6" ht="12.75" customHeight="1">
      <c r="A6" s="341" t="s">
        <v>19</v>
      </c>
      <c r="B6" s="342" t="s">
        <v>387</v>
      </c>
      <c r="C6" s="318">
        <f>'1.1.sz.mell.'!C19</f>
        <v>0</v>
      </c>
      <c r="D6" s="342" t="s">
        <v>230</v>
      </c>
      <c r="E6" s="324">
        <f>'1.1.sz.mell.'!C115</f>
        <v>32820000</v>
      </c>
      <c r="F6" s="598"/>
    </row>
    <row r="7" spans="1:6" ht="12.75">
      <c r="A7" s="343" t="s">
        <v>20</v>
      </c>
      <c r="B7" s="344" t="s">
        <v>388</v>
      </c>
      <c r="C7" s="319">
        <f>'1.1.sz.mell.'!C25</f>
        <v>0</v>
      </c>
      <c r="D7" s="344" t="s">
        <v>393</v>
      </c>
      <c r="E7" s="325">
        <f>'1.1.sz.mell.'!C116</f>
        <v>0</v>
      </c>
      <c r="F7" s="598"/>
    </row>
    <row r="8" spans="1:6" ht="12.75" customHeight="1">
      <c r="A8" s="343" t="s">
        <v>21</v>
      </c>
      <c r="B8" s="344" t="s">
        <v>10</v>
      </c>
      <c r="C8" s="319">
        <f>'1.1.sz.mell.'!C46</f>
        <v>0</v>
      </c>
      <c r="D8" s="344" t="s">
        <v>187</v>
      </c>
      <c r="E8" s="325">
        <f>'1.1.sz.mell.'!C117</f>
        <v>7476475</v>
      </c>
      <c r="F8" s="598"/>
    </row>
    <row r="9" spans="1:6" ht="12.75" customHeight="1">
      <c r="A9" s="343" t="s">
        <v>22</v>
      </c>
      <c r="B9" s="344" t="s">
        <v>389</v>
      </c>
      <c r="C9" s="319">
        <f>'1.1.sz.mell.'!C57</f>
        <v>0</v>
      </c>
      <c r="D9" s="344" t="s">
        <v>394</v>
      </c>
      <c r="E9" s="325">
        <f>'1.1.sz.mell.'!C118</f>
        <v>0</v>
      </c>
      <c r="F9" s="598"/>
    </row>
    <row r="10" spans="1:6" ht="12.75" customHeight="1">
      <c r="A10" s="343" t="s">
        <v>23</v>
      </c>
      <c r="B10" s="344" t="s">
        <v>390</v>
      </c>
      <c r="C10" s="319">
        <f>'1.1.sz.mell.'!C61</f>
        <v>0</v>
      </c>
      <c r="D10" s="344" t="s">
        <v>232</v>
      </c>
      <c r="E10" s="325">
        <f>'1.1.sz.mell.'!C119</f>
        <v>0</v>
      </c>
      <c r="F10" s="598"/>
    </row>
    <row r="11" spans="1:6" ht="12.75" customHeight="1">
      <c r="A11" s="343" t="s">
        <v>24</v>
      </c>
      <c r="B11" s="344" t="s">
        <v>391</v>
      </c>
      <c r="C11" s="320"/>
      <c r="D11" s="453"/>
      <c r="E11" s="325"/>
      <c r="F11" s="598"/>
    </row>
    <row r="12" spans="1:6" ht="12.75" customHeight="1">
      <c r="A12" s="343" t="s">
        <v>25</v>
      </c>
      <c r="B12" s="46"/>
      <c r="C12" s="319"/>
      <c r="D12" s="453"/>
      <c r="E12" s="325"/>
      <c r="F12" s="598"/>
    </row>
    <row r="13" spans="1:6" ht="12.75" customHeight="1">
      <c r="A13" s="343" t="s">
        <v>26</v>
      </c>
      <c r="B13" s="46"/>
      <c r="C13" s="319"/>
      <c r="D13" s="454"/>
      <c r="E13" s="325"/>
      <c r="F13" s="598"/>
    </row>
    <row r="14" spans="1:6" ht="12.75" customHeight="1">
      <c r="A14" s="343" t="s">
        <v>27</v>
      </c>
      <c r="B14" s="451"/>
      <c r="C14" s="320"/>
      <c r="D14" s="453"/>
      <c r="E14" s="325"/>
      <c r="F14" s="598"/>
    </row>
    <row r="15" spans="1:6" ht="12.75">
      <c r="A15" s="343" t="s">
        <v>28</v>
      </c>
      <c r="B15" s="46"/>
      <c r="C15" s="320"/>
      <c r="D15" s="453"/>
      <c r="E15" s="325"/>
      <c r="F15" s="598"/>
    </row>
    <row r="16" spans="1:6" ht="12.75" customHeight="1" thickBot="1">
      <c r="A16" s="412" t="s">
        <v>29</v>
      </c>
      <c r="B16" s="452"/>
      <c r="C16" s="414"/>
      <c r="D16" s="413" t="s">
        <v>51</v>
      </c>
      <c r="E16" s="374"/>
      <c r="F16" s="598"/>
    </row>
    <row r="17" spans="1:6" ht="15.75" customHeight="1" thickBot="1">
      <c r="A17" s="346" t="s">
        <v>30</v>
      </c>
      <c r="B17" s="128" t="s">
        <v>401</v>
      </c>
      <c r="C17" s="322">
        <f>+C6+C8+C9+C11+C12+C13+C14+C15+C16</f>
        <v>0</v>
      </c>
      <c r="D17" s="128" t="s">
        <v>402</v>
      </c>
      <c r="E17" s="327">
        <f>+E6+E8+E10+E11+E12+E13+E14+E15+E16</f>
        <v>40296475</v>
      </c>
      <c r="F17" s="598"/>
    </row>
    <row r="18" spans="1:6" ht="12.75" customHeight="1">
      <c r="A18" s="341" t="s">
        <v>31</v>
      </c>
      <c r="B18" s="356" t="s">
        <v>248</v>
      </c>
      <c r="C18" s="363">
        <f>SUM(C19:C23)</f>
        <v>0</v>
      </c>
      <c r="D18" s="349" t="s">
        <v>191</v>
      </c>
      <c r="E18" s="78"/>
      <c r="F18" s="598"/>
    </row>
    <row r="19" spans="1:6" ht="12.75" customHeight="1">
      <c r="A19" s="343" t="s">
        <v>32</v>
      </c>
      <c r="B19" s="357" t="s">
        <v>237</v>
      </c>
      <c r="C19" s="80"/>
      <c r="D19" s="349" t="s">
        <v>194</v>
      </c>
      <c r="E19" s="81"/>
      <c r="F19" s="598"/>
    </row>
    <row r="20" spans="1:6" ht="12.75" customHeight="1">
      <c r="A20" s="341" t="s">
        <v>33</v>
      </c>
      <c r="B20" s="357" t="s">
        <v>238</v>
      </c>
      <c r="C20" s="80"/>
      <c r="D20" s="349" t="s">
        <v>156</v>
      </c>
      <c r="E20" s="81"/>
      <c r="F20" s="598"/>
    </row>
    <row r="21" spans="1:6" ht="12.75" customHeight="1">
      <c r="A21" s="343" t="s">
        <v>34</v>
      </c>
      <c r="B21" s="357" t="s">
        <v>239</v>
      </c>
      <c r="C21" s="80"/>
      <c r="D21" s="349" t="s">
        <v>157</v>
      </c>
      <c r="E21" s="81"/>
      <c r="F21" s="598"/>
    </row>
    <row r="22" spans="1:6" ht="12.75" customHeight="1">
      <c r="A22" s="341" t="s">
        <v>35</v>
      </c>
      <c r="B22" s="357" t="s">
        <v>240</v>
      </c>
      <c r="C22" s="80"/>
      <c r="D22" s="348" t="s">
        <v>236</v>
      </c>
      <c r="E22" s="81"/>
      <c r="F22" s="598"/>
    </row>
    <row r="23" spans="1:6" ht="12.75" customHeight="1">
      <c r="A23" s="343" t="s">
        <v>36</v>
      </c>
      <c r="B23" s="358" t="s">
        <v>241</v>
      </c>
      <c r="C23" s="80"/>
      <c r="D23" s="349" t="s">
        <v>195</v>
      </c>
      <c r="E23" s="81"/>
      <c r="F23" s="598"/>
    </row>
    <row r="24" spans="1:6" ht="12.75" customHeight="1">
      <c r="A24" s="341" t="s">
        <v>37</v>
      </c>
      <c r="B24" s="359" t="s">
        <v>242</v>
      </c>
      <c r="C24" s="351">
        <f>+C25+C26+C27+C28+C29</f>
        <v>0</v>
      </c>
      <c r="D24" s="360" t="s">
        <v>193</v>
      </c>
      <c r="E24" s="81"/>
      <c r="F24" s="598"/>
    </row>
    <row r="25" spans="1:6" ht="12.75" customHeight="1">
      <c r="A25" s="343" t="s">
        <v>38</v>
      </c>
      <c r="B25" s="358" t="s">
        <v>243</v>
      </c>
      <c r="C25" s="80"/>
      <c r="D25" s="360" t="s">
        <v>395</v>
      </c>
      <c r="E25" s="81"/>
      <c r="F25" s="598"/>
    </row>
    <row r="26" spans="1:6" ht="12.75" customHeight="1">
      <c r="A26" s="341" t="s">
        <v>39</v>
      </c>
      <c r="B26" s="358" t="s">
        <v>244</v>
      </c>
      <c r="C26" s="80"/>
      <c r="D26" s="355"/>
      <c r="E26" s="81"/>
      <c r="F26" s="598"/>
    </row>
    <row r="27" spans="1:6" ht="12.75" customHeight="1">
      <c r="A27" s="343" t="s">
        <v>40</v>
      </c>
      <c r="B27" s="357" t="s">
        <v>245</v>
      </c>
      <c r="C27" s="80"/>
      <c r="D27" s="125"/>
      <c r="E27" s="81"/>
      <c r="F27" s="598"/>
    </row>
    <row r="28" spans="1:6" ht="12.75" customHeight="1">
      <c r="A28" s="341" t="s">
        <v>41</v>
      </c>
      <c r="B28" s="361" t="s">
        <v>246</v>
      </c>
      <c r="C28" s="80"/>
      <c r="D28" s="46"/>
      <c r="E28" s="81"/>
      <c r="F28" s="598"/>
    </row>
    <row r="29" spans="1:6" ht="12.75" customHeight="1" thickBot="1">
      <c r="A29" s="343" t="s">
        <v>42</v>
      </c>
      <c r="B29" s="362" t="s">
        <v>247</v>
      </c>
      <c r="C29" s="80"/>
      <c r="D29" s="125"/>
      <c r="E29" s="81"/>
      <c r="F29" s="598"/>
    </row>
    <row r="30" spans="1:6" ht="21.75" customHeight="1" thickBot="1">
      <c r="A30" s="346" t="s">
        <v>43</v>
      </c>
      <c r="B30" s="128" t="s">
        <v>392</v>
      </c>
      <c r="C30" s="322">
        <f>+C18+C24</f>
        <v>0</v>
      </c>
      <c r="D30" s="128" t="s">
        <v>396</v>
      </c>
      <c r="E30" s="327">
        <f>SUM(E18:E29)</f>
        <v>0</v>
      </c>
      <c r="F30" s="598"/>
    </row>
    <row r="31" spans="1:6" ht="13.5" thickBot="1">
      <c r="A31" s="346" t="s">
        <v>44</v>
      </c>
      <c r="B31" s="352" t="s">
        <v>397</v>
      </c>
      <c r="C31" s="353">
        <f>+C17+C30</f>
        <v>0</v>
      </c>
      <c r="D31" s="352" t="s">
        <v>398</v>
      </c>
      <c r="E31" s="353">
        <f>+E17+E30</f>
        <v>40296475</v>
      </c>
      <c r="F31" s="598"/>
    </row>
    <row r="32" spans="1:6" ht="13.5" thickBot="1">
      <c r="A32" s="346" t="s">
        <v>45</v>
      </c>
      <c r="B32" s="352" t="s">
        <v>169</v>
      </c>
      <c r="C32" s="353">
        <f>IF(C17-E17&lt;0,E17-C17,"-")</f>
        <v>40296475</v>
      </c>
      <c r="D32" s="352" t="s">
        <v>170</v>
      </c>
      <c r="E32" s="353" t="str">
        <f>IF(C17-E17&gt;0,C17-E17,"-")</f>
        <v>-</v>
      </c>
      <c r="F32" s="598"/>
    </row>
    <row r="33" spans="1:6" ht="13.5" thickBot="1">
      <c r="A33" s="346" t="s">
        <v>46</v>
      </c>
      <c r="B33" s="352" t="s">
        <v>574</v>
      </c>
      <c r="C33" s="353">
        <f>IF(C31-E31&lt;0,E31-C31,"-")</f>
        <v>40296475</v>
      </c>
      <c r="D33" s="352" t="s">
        <v>575</v>
      </c>
      <c r="E33" s="353" t="str">
        <f>IF(C31-E31&gt;0,C31-E31,"-")</f>
        <v>-</v>
      </c>
      <c r="F33" s="598"/>
    </row>
  </sheetData>
  <sheetProtection selectLockedCells="1" selectUnlockedCells="1"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9" t="s">
        <v>151</v>
      </c>
      <c r="E1" s="132" t="s">
        <v>155</v>
      </c>
    </row>
    <row r="3" spans="1:5" ht="12.75">
      <c r="A3" s="138"/>
      <c r="B3" s="139"/>
      <c r="C3" s="138"/>
      <c r="D3" s="141"/>
      <c r="E3" s="139"/>
    </row>
    <row r="4" spans="1:5" ht="15.75">
      <c r="A4" s="88" t="str">
        <f>+ÖSSZEFÜGGÉSEK!A5</f>
        <v>2017. évi előirányzat BEVÉTELEK</v>
      </c>
      <c r="B4" s="140"/>
      <c r="C4" s="149"/>
      <c r="D4" s="141"/>
      <c r="E4" s="139"/>
    </row>
    <row r="5" spans="1:5" ht="12.75">
      <c r="A5" s="138"/>
      <c r="B5" s="139"/>
      <c r="C5" s="138"/>
      <c r="D5" s="141"/>
      <c r="E5" s="139"/>
    </row>
    <row r="6" spans="1:5" ht="12.75">
      <c r="A6" s="138" t="s">
        <v>550</v>
      </c>
      <c r="B6" s="139">
        <f>+'1.1.sz.mell.'!C62</f>
        <v>786627148</v>
      </c>
      <c r="C6" s="138" t="s">
        <v>492</v>
      </c>
      <c r="D6" s="141">
        <f>+'2.1.sz.mell  '!C18+'2.2.sz.mell  '!C17</f>
        <v>786627148</v>
      </c>
      <c r="E6" s="139">
        <f aca="true" t="shared" si="0" ref="E6:E15">+B6-D6</f>
        <v>0</v>
      </c>
    </row>
    <row r="7" spans="1:5" ht="12.75">
      <c r="A7" s="138" t="s">
        <v>551</v>
      </c>
      <c r="B7" s="139">
        <f>+'1.1.sz.mell.'!C86</f>
        <v>548370062</v>
      </c>
      <c r="C7" s="138" t="s">
        <v>493</v>
      </c>
      <c r="D7" s="141">
        <f>+'2.1.sz.mell  '!C29+'2.2.sz.mell  '!C30</f>
        <v>548370062</v>
      </c>
      <c r="E7" s="139">
        <f t="shared" si="0"/>
        <v>0</v>
      </c>
    </row>
    <row r="8" spans="1:5" ht="12.75">
      <c r="A8" s="138" t="s">
        <v>552</v>
      </c>
      <c r="B8" s="139">
        <f>+'1.1.sz.mell.'!C87</f>
        <v>1334997210</v>
      </c>
      <c r="C8" s="138" t="s">
        <v>494</v>
      </c>
      <c r="D8" s="141">
        <f>+'2.1.sz.mell  '!C30+'2.2.sz.mell  '!C31</f>
        <v>1334997210</v>
      </c>
      <c r="E8" s="139">
        <f t="shared" si="0"/>
        <v>0</v>
      </c>
    </row>
    <row r="9" spans="1:5" ht="12.75">
      <c r="A9" s="138"/>
      <c r="B9" s="139"/>
      <c r="C9" s="138"/>
      <c r="D9" s="141"/>
      <c r="E9" s="139"/>
    </row>
    <row r="10" spans="1:5" ht="12.75">
      <c r="A10" s="138"/>
      <c r="B10" s="139"/>
      <c r="C10" s="138"/>
      <c r="D10" s="141"/>
      <c r="E10" s="139"/>
    </row>
    <row r="11" spans="1:5" ht="15.75">
      <c r="A11" s="88" t="str">
        <f>+ÖSSZEFÜGGÉSEK!A12</f>
        <v>2017. évi előirányzat KIADÁSOK</v>
      </c>
      <c r="B11" s="140"/>
      <c r="C11" s="149"/>
      <c r="D11" s="141"/>
      <c r="E11" s="139"/>
    </row>
    <row r="12" spans="1:5" ht="12.75">
      <c r="A12" s="138"/>
      <c r="B12" s="139"/>
      <c r="C12" s="138"/>
      <c r="D12" s="141"/>
      <c r="E12" s="139"/>
    </row>
    <row r="13" spans="1:5" ht="12.75">
      <c r="A13" s="138" t="s">
        <v>553</v>
      </c>
      <c r="B13" s="139">
        <f>+'1.1.sz.mell.'!C128</f>
        <v>1334997210</v>
      </c>
      <c r="C13" s="138" t="s">
        <v>495</v>
      </c>
      <c r="D13" s="141">
        <f>+'2.1.sz.mell  '!E18+'2.2.sz.mell  '!E17</f>
        <v>1334997210</v>
      </c>
      <c r="E13" s="139">
        <f t="shared" si="0"/>
        <v>0</v>
      </c>
    </row>
    <row r="14" spans="1:5" ht="12.75">
      <c r="A14" s="138" t="s">
        <v>554</v>
      </c>
      <c r="B14" s="139">
        <f>+'1.1.sz.mell.'!C153</f>
        <v>0</v>
      </c>
      <c r="C14" s="138" t="s">
        <v>496</v>
      </c>
      <c r="D14" s="141">
        <f>+'2.1.sz.mell  '!E29+'2.2.sz.mell  '!E30</f>
        <v>0</v>
      </c>
      <c r="E14" s="139">
        <f t="shared" si="0"/>
        <v>0</v>
      </c>
    </row>
    <row r="15" spans="1:5" ht="12.75">
      <c r="A15" s="138" t="s">
        <v>555</v>
      </c>
      <c r="B15" s="139">
        <f>+'1.1.sz.mell.'!C154</f>
        <v>1334997210</v>
      </c>
      <c r="C15" s="138" t="s">
        <v>497</v>
      </c>
      <c r="D15" s="141">
        <f>+'2.1.sz.mell  '!E30+'2.2.sz.mell  '!E31</f>
        <v>1334997210</v>
      </c>
      <c r="E15" s="139">
        <f t="shared" si="0"/>
        <v>0</v>
      </c>
    </row>
    <row r="16" spans="1:5" ht="12.75">
      <c r="A16" s="130"/>
      <c r="B16" s="130"/>
      <c r="C16" s="138"/>
      <c r="D16" s="141"/>
      <c r="E16" s="131"/>
    </row>
    <row r="17" spans="1:5" ht="12.75">
      <c r="A17" s="130"/>
      <c r="B17" s="130"/>
      <c r="C17" s="130"/>
      <c r="D17" s="130"/>
      <c r="E17" s="130"/>
    </row>
    <row r="18" spans="1:5" ht="12.75">
      <c r="A18" s="130"/>
      <c r="B18" s="130"/>
      <c r="C18" s="130"/>
      <c r="D18" s="130"/>
      <c r="E18" s="130"/>
    </row>
    <row r="19" spans="1:5" ht="12.75">
      <c r="A19" s="130"/>
      <c r="B19" s="130"/>
      <c r="C19" s="130"/>
      <c r="D19" s="130"/>
      <c r="E19" s="130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13"/>
  <sheetViews>
    <sheetView zoomScale="205" zoomScaleNormal="205" workbookViewId="0" topLeftCell="A1">
      <selection activeCell="B16" sqref="B16"/>
    </sheetView>
  </sheetViews>
  <sheetFormatPr defaultColWidth="9.00390625" defaultRowHeight="12.75"/>
  <cols>
    <col min="1" max="1" width="5.625" style="152" customWidth="1"/>
    <col min="2" max="2" width="35.625" style="152" customWidth="1"/>
    <col min="3" max="6" width="14.00390625" style="152" customWidth="1"/>
    <col min="7" max="16384" width="9.375" style="152" customWidth="1"/>
  </cols>
  <sheetData>
    <row r="3" spans="1:6" ht="33" customHeight="1">
      <c r="A3" s="602" t="s">
        <v>586</v>
      </c>
      <c r="B3" s="602"/>
      <c r="C3" s="602"/>
      <c r="D3" s="602"/>
      <c r="E3" s="602"/>
      <c r="F3" s="602"/>
    </row>
    <row r="4" spans="1:7" ht="15.75" customHeight="1" thickBot="1">
      <c r="A4" s="153"/>
      <c r="B4" s="153"/>
      <c r="C4" s="603"/>
      <c r="D4" s="603"/>
      <c r="E4" s="610" t="str">
        <f>'2.2.sz.mell  '!E2</f>
        <v>Forintban!</v>
      </c>
      <c r="F4" s="610"/>
      <c r="G4" s="159"/>
    </row>
    <row r="5" spans="1:6" ht="63" customHeight="1">
      <c r="A5" s="606" t="s">
        <v>17</v>
      </c>
      <c r="B5" s="608" t="s">
        <v>197</v>
      </c>
      <c r="C5" s="608" t="s">
        <v>252</v>
      </c>
      <c r="D5" s="608"/>
      <c r="E5" s="608"/>
      <c r="F5" s="604" t="s">
        <v>507</v>
      </c>
    </row>
    <row r="6" spans="1:6" ht="15.75" thickBot="1">
      <c r="A6" s="607"/>
      <c r="B6" s="609"/>
      <c r="C6" s="498">
        <f>+LEFT(ÖSSZEFÜGGÉSEK!A5,4)+1</f>
        <v>2018</v>
      </c>
      <c r="D6" s="498">
        <f>+C6+1</f>
        <v>2019</v>
      </c>
      <c r="E6" s="498">
        <f>+D6+1</f>
        <v>2020</v>
      </c>
      <c r="F6" s="605"/>
    </row>
    <row r="7" spans="1:6" ht="15.75" thickBot="1">
      <c r="A7" s="156"/>
      <c r="B7" s="157" t="s">
        <v>498</v>
      </c>
      <c r="C7" s="157" t="s">
        <v>499</v>
      </c>
      <c r="D7" s="157" t="s">
        <v>500</v>
      </c>
      <c r="E7" s="157" t="s">
        <v>502</v>
      </c>
      <c r="F7" s="158" t="s">
        <v>501</v>
      </c>
    </row>
    <row r="8" spans="1:6" ht="15">
      <c r="A8" s="155" t="s">
        <v>19</v>
      </c>
      <c r="B8" s="175"/>
      <c r="C8" s="534"/>
      <c r="D8" s="534"/>
      <c r="E8" s="534"/>
      <c r="F8" s="535">
        <f>SUM(C8:E8)</f>
        <v>0</v>
      </c>
    </row>
    <row r="9" spans="1:6" ht="15">
      <c r="A9" s="154" t="s">
        <v>20</v>
      </c>
      <c r="B9" s="176"/>
      <c r="C9" s="536"/>
      <c r="D9" s="536"/>
      <c r="E9" s="536"/>
      <c r="F9" s="537">
        <f>SUM(C9:E9)</f>
        <v>0</v>
      </c>
    </row>
    <row r="10" spans="1:6" ht="15">
      <c r="A10" s="154" t="s">
        <v>21</v>
      </c>
      <c r="B10" s="176"/>
      <c r="C10" s="536"/>
      <c r="D10" s="536"/>
      <c r="E10" s="536"/>
      <c r="F10" s="537">
        <f>SUM(C10:E10)</f>
        <v>0</v>
      </c>
    </row>
    <row r="11" spans="1:6" ht="15">
      <c r="A11" s="154" t="s">
        <v>22</v>
      </c>
      <c r="B11" s="176"/>
      <c r="C11" s="536"/>
      <c r="D11" s="536"/>
      <c r="E11" s="536"/>
      <c r="F11" s="537">
        <f>SUM(C11:E11)</f>
        <v>0</v>
      </c>
    </row>
    <row r="12" spans="1:6" ht="15.75" thickBot="1">
      <c r="A12" s="160" t="s">
        <v>23</v>
      </c>
      <c r="B12" s="177"/>
      <c r="C12" s="538"/>
      <c r="D12" s="538"/>
      <c r="E12" s="538"/>
      <c r="F12" s="537">
        <f>SUM(C12:E12)</f>
        <v>0</v>
      </c>
    </row>
    <row r="13" spans="1:6" s="488" customFormat="1" ht="15" thickBot="1">
      <c r="A13" s="487" t="s">
        <v>24</v>
      </c>
      <c r="B13" s="161" t="s">
        <v>198</v>
      </c>
      <c r="C13" s="539">
        <f>SUM(C8:C12)</f>
        <v>0</v>
      </c>
      <c r="D13" s="539">
        <f>SUM(D8:D12)</f>
        <v>0</v>
      </c>
      <c r="E13" s="539">
        <f>SUM(E8:E12)</f>
        <v>0</v>
      </c>
      <c r="F13" s="540">
        <f>SUM(F8:F12)</f>
        <v>0</v>
      </c>
    </row>
  </sheetData>
  <sheetProtection sheet="1"/>
  <mergeCells count="7">
    <mergeCell ref="A3:F3"/>
    <mergeCell ref="C4:D4"/>
    <mergeCell ref="F5:F6"/>
    <mergeCell ref="A5:A6"/>
    <mergeCell ref="B5:B6"/>
    <mergeCell ref="C5:E5"/>
    <mergeCell ref="E4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2"/>
  <headerFooter alignWithMargins="0">
    <oddHeader>&amp;L&amp;G&amp;R&amp;"Times New Roman CE,Félkövér dőlt"&amp;11 3. melléklet a 3/2017. (II.2.)önkormányzati rendelethez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AZSPMH</cp:lastModifiedBy>
  <cp:lastPrinted>2017-02-02T12:47:11Z</cp:lastPrinted>
  <dcterms:created xsi:type="dcterms:W3CDTF">1999-10-30T10:30:45Z</dcterms:created>
  <dcterms:modified xsi:type="dcterms:W3CDTF">2017-02-02T13:13:47Z</dcterms:modified>
  <cp:category/>
  <cp:version/>
  <cp:contentType/>
  <cp:contentStatus/>
</cp:coreProperties>
</file>